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9720" activeTab="0"/>
  </bookViews>
  <sheets>
    <sheet name="Octobre2010" sheetId="1" r:id="rId1"/>
    <sheet name="Smic-PSS" sheetId="2" r:id="rId2"/>
    <sheet name="CotisationsTotal(Privé)" sheetId="3" r:id="rId3"/>
    <sheet name="CotisationsNonContributives" sheetId="4" r:id="rId4"/>
    <sheet name="CotisationsContributives" sheetId="5" r:id="rId5"/>
    <sheet name="CotisationsTotal(Public)" sheetId="6" r:id="rId6"/>
    <sheet name="CotisationsTotal(NonSal)" sheetId="7" r:id="rId7"/>
    <sheet name="CotisationsTotal(Remplacement)" sheetId="8" r:id="rId8"/>
    <sheet name="CotisationsTotal(Patrimoines)" sheetId="9" r:id="rId9"/>
    <sheet name="Taux2010(Sal)" sheetId="10" r:id="rId10"/>
    <sheet name="Taux2010(NonSal)" sheetId="11" r:id="rId11"/>
    <sheet name="PSS1930-2010" sheetId="12" r:id="rId12"/>
    <sheet name="SMIC1980-2010" sheetId="13" r:id="rId13"/>
    <sheet name="ProratisationSmicPSS" sheetId="14" r:id="rId14"/>
    <sheet name="ProratisationFillon" sheetId="15" r:id="rId15"/>
  </sheets>
  <definedNames>
    <definedName name="donnee">'SMIC1980-2010'!$A$3:$E$14</definedName>
    <definedName name="note">'SMIC1980-2010'!$A$15</definedName>
    <definedName name="source">'SMIC1980-2010'!$A$67</definedName>
    <definedName name="unite">'SMIC1980-2010'!$E$2</definedName>
  </definedNames>
  <calcPr fullCalcOnLoad="1"/>
</workbook>
</file>

<file path=xl/sharedStrings.xml><?xml version="1.0" encoding="utf-8"?>
<sst xmlns="http://schemas.openxmlformats.org/spreadsheetml/2006/main" count="920" uniqueCount="686">
  <si>
    <t>Dans ce classeur: données supplémentaires sur la législation sociales (taux de cotisations sociales, smic, plafonds,.)</t>
  </si>
  <si>
    <t>Notes: (1) Le prélèvement RSA de 1.10% est en vigueur depuis le 1/7/2009. (2) Le prélèvement CNSA de 0.4% est en vigueur depuis le 1/1/2004. (3) Le taux PFL est de 18% depuis le 1/1/2008 (il était auparavant de 16%). (4) Depuis le 1/1/2008 l'option PFL est également ouverte aux dividendes d'actions (qui depuis le 1/1/2005 bénéficient d'un abattement de 40% dans l'option barème). (5) La déductibilité de la CSG de 5.8% ne s'applique qu'aux revenus optant pour la taxation au barème. Les autres prélèvements sociaux ne sont pas déductibles. (6) Le taux PFL de 18% est le plus courant, mais il existe d'autres taux (en particulier taux PFL de 7.5% pour les produits des contrats d'assurance vie, lorsqu'ils sont soumis à l'IRPP/PFL). Cf. annexe x pour plus de détails.</t>
  </si>
  <si>
    <t>(dans les entreprises 0-19 salariés, le 26% est remplacé par 28.1% depuis 1/7/2007) (cf. http://www.urssaf.fr/employeurs/chef_dentreprise,_activite_generale/vos_salaries_-_les_mesures_daide_a_lemploi/reduction_dite_fillon_02.html#OG15561) (qui par ailleurs confirme que les particuliers employeurs ne bénéficient pas de la réduction Fillon)</t>
  </si>
  <si>
    <t>(cette formule n'a pas bougé depuis 1/7/2005)</t>
  </si>
  <si>
    <t>(PLFSS Annexes 5 = source centre sur exos Fillon et autres exos cotsoc)</t>
  </si>
  <si>
    <t>Note: L'application du taux plein, du taux réduit ou de l'exemption de CSG-CRDS aux revenus de remplacement dépend du "revenu fiscal de référence" (RFR, revenu après déduction de l'abattement de 10% et le cas échéant de l'abattement spécial pour les personnes de plus de 65 ans), du seuil général d'exonération à la TH (ce seuil est fixé chaque année; en 2009, il correspond à un RFR de 9 876€ pour une personne seule ayant une part de QF, + 2 637€ par demi part de QF), et de l'impôt sur le revenu dû par le foyer fiscal, qui dépend notamment du RFR (en 2009, avec une part de QF, le seuil de perception de l'IR de 64€ est atteint pour un RFR de 11 794€). En pratique, 31% des revenus de remplacement (hors pensions de retraite du secteur public) bénéficient de l'exonération de prélèvements sociaux, 5% du taux réduit, et 64% du taux plein; en incluant les pensions publiques, environ 75% de l'assiette est soumise à l'équivalent taux plein à 7.10%  (cf. Rapport CCSS juin 2009, pp.88-89). Les taux s'appliquent à la totalité des pensions de retraites, mais à 97% des préretraites et allocations chômage (comme les salaires).</t>
  </si>
  <si>
    <t>Taux 2010 de prélèvements sociaux sur les revenus de patrimoines                                                                                                 (revenus fonciers et revenus de capitaux mobiliers: intérêts, dividendes, etc.)</t>
  </si>
  <si>
    <t xml:space="preserve">Taux </t>
  </si>
  <si>
    <t>Total CSG-CRDS</t>
  </si>
  <si>
    <t>Prélèvement social de 2%</t>
  </si>
  <si>
    <t>Contribution solidarité d'autonomie (dépendance)</t>
  </si>
  <si>
    <t>Prélèvement RSA</t>
  </si>
  <si>
    <t>Le taux des cotisations</t>
  </si>
  <si>
    <t>Les taux des cotisations sont récapitulés dans le tableau ci-dessous.</t>
  </si>
  <si>
    <t>COTISATIONS</t>
  </si>
  <si>
    <t>ASSIETTES</t>
  </si>
  <si>
    <t>TAUX</t>
  </si>
  <si>
    <t>Artisan</t>
  </si>
  <si>
    <t>Commerçant</t>
  </si>
  <si>
    <t>ou industriel</t>
  </si>
  <si>
    <t>Maladie-maternité</t>
  </si>
  <si>
    <t>Dans la limite de 34 620 €</t>
  </si>
  <si>
    <t>6,50 %</t>
  </si>
  <si>
    <t>De 34 620 € à 173 100 €</t>
  </si>
  <si>
    <t>5,90 %</t>
  </si>
  <si>
    <t>Indemnités journalières</t>
  </si>
  <si>
    <t>Dans la limite de 173 100 €</t>
  </si>
  <si>
    <t>0,70 %</t>
  </si>
  <si>
    <t>Retraite de base</t>
  </si>
  <si>
    <t>Dans la limite de 34 620  €</t>
  </si>
  <si>
    <t>16,65 %</t>
  </si>
  <si>
    <t>Retraite complémentaire</t>
  </si>
  <si>
    <t>Dans la limite de 34 721 €</t>
  </si>
  <si>
    <t>7,20 %</t>
  </si>
  <si>
    <t>Entre 34 722 € et 138 480 €</t>
  </si>
  <si>
    <t>7,60 %</t>
  </si>
  <si>
    <t>Dans la limite de 103 860 €</t>
  </si>
  <si>
    <t>Invalidité-décès</t>
  </si>
  <si>
    <t>1,80 %</t>
  </si>
  <si>
    <t>1,30 %</t>
  </si>
  <si>
    <t>Totalité du revenu professionnel</t>
  </si>
  <si>
    <t>5,40 %</t>
  </si>
  <si>
    <t>CSG –CRDS</t>
  </si>
  <si>
    <t>+ cotisations sociales obligatoires</t>
  </si>
  <si>
    <t>8,00 %</t>
  </si>
  <si>
    <t xml:space="preserve">Formation professionnelle  </t>
  </si>
  <si>
    <t>Sur la base de 34 620  €</t>
  </si>
  <si>
    <t>0,15 % (1)</t>
  </si>
  <si>
    <t>Cotisations sociales et autres prélèvements et contributions assis sur les salaires (secteur privé), 2010</t>
  </si>
  <si>
    <t>Voir aussi www.urssaf.fr</t>
  </si>
  <si>
    <t>Cotisations sociales et autres prélèvements et contributions assis sur les revenus professionnels des non-salariés, 2010</t>
  </si>
  <si>
    <t>http://www.le-rsi.fr/affiliation_cotisations/cotisations/artisans_commercants/modalites_calcul_cotisations.php</t>
  </si>
  <si>
    <t>(1) 0,24% si le conjoint a le statut de conjoint collaborateur</t>
  </si>
  <si>
    <t xml:space="preserve">Smic annuel brut  </t>
  </si>
  <si>
    <t>PSS annuel</t>
  </si>
  <si>
    <t xml:space="preserve">Taux 2010 de cotisations et prélèvements sociaux (total)                                                                                              (salariés, secteur privé) </t>
  </si>
  <si>
    <t xml:space="preserve">97% salaire brut </t>
  </si>
  <si>
    <t>sal.brut&lt;PSS</t>
  </si>
  <si>
    <t>Total chômage (salaire brut &lt; 4 PSS)</t>
  </si>
  <si>
    <t>Total retraite (salaire brut &lt; PSS)</t>
  </si>
  <si>
    <t>Total retraite (PSS&lt; sal.brut &lt; 4PSS) (cadres)</t>
  </si>
  <si>
    <t>Total retraite (4PSS &lt; sal.brut &lt; 8PSS) (cadres)</t>
  </si>
  <si>
    <t>Total retraite (PSS &lt; sal.brut &lt; 3PSS) (non cadres)</t>
  </si>
  <si>
    <t>Total (salaire brut &lt; PSS)</t>
  </si>
  <si>
    <t xml:space="preserve">Total (PSS &lt; salaire brut &lt; 4 PSS ) </t>
  </si>
  <si>
    <t xml:space="preserve">Total (4 PSS &lt; salaire brut &lt; 8 PSS ) </t>
  </si>
  <si>
    <t xml:space="preserve">Total (salaire brut &gt; 8 PSS ) </t>
  </si>
  <si>
    <t>(en % salaire brut)</t>
  </si>
  <si>
    <t>(% coût travail)</t>
  </si>
  <si>
    <t xml:space="preserve">Taux 2010 de cotisations et prélèvements sociaux (total)                                                                                              (travailleurs non-salariés) </t>
  </si>
  <si>
    <t>Artisans</t>
  </si>
  <si>
    <t>Commerçants Industriels</t>
  </si>
  <si>
    <t>Professions libérales</t>
  </si>
  <si>
    <t>Total non contributif (revenu brut &lt; PSS)</t>
  </si>
  <si>
    <t>Retraite de base (revenu brut &lt; PSS)</t>
  </si>
  <si>
    <t>Maladie-maternité-invalidité</t>
  </si>
  <si>
    <t>Taux 2010 de cotisations et prélèvements sociaux (total)                                                                                (fonctionnaires)</t>
  </si>
  <si>
    <t>Maladie-maternité-invalidié (revenu brut &lt; PSS)</t>
  </si>
  <si>
    <t>Total contributif (retraite) (revenu brut &lt; PSS)</t>
  </si>
  <si>
    <t xml:space="preserve">Total non-contr. + contr. (revenu brut &lt; PSS ) </t>
  </si>
  <si>
    <t>Formation professionnelle (revenu brut &lt; PSS)</t>
  </si>
  <si>
    <t>Maladie-maternité-invalidié (PSS &lt; revenu brut &lt; 4 PSS)</t>
  </si>
  <si>
    <t>Total non contributif (PSS &lt; revenu brut &lt; 4 PSS)</t>
  </si>
  <si>
    <t>Retraite complémentaire (revenu brut &lt; PSS)</t>
  </si>
  <si>
    <t>Retraite complémentaire (PSS &lt; revenu brut &lt; 4 PSS)</t>
  </si>
  <si>
    <t>Total contributif (retraite) (PSS &lt; revenu brut &lt; 4 PSS)</t>
  </si>
  <si>
    <t xml:space="preserve">Total non-contr. + contr. (PSS &lt; revenu brut &lt; 4 PSS ) </t>
  </si>
  <si>
    <t>Total non contributif (revenu brut &gt; 4 PSS)</t>
  </si>
  <si>
    <t>Total contributif (retraite) (revenu brut &gt; 4 PSS)</t>
  </si>
  <si>
    <t>Nature</t>
  </si>
  <si>
    <t>Assiette</t>
  </si>
  <si>
    <t>Part salariale</t>
  </si>
  <si>
    <t>Part patronale</t>
  </si>
  <si>
    <t>CSG non déductible</t>
  </si>
  <si>
    <t>2,40%</t>
  </si>
  <si>
    <t>-</t>
  </si>
  <si>
    <t>CSG déductible</t>
  </si>
  <si>
    <t>5,10%</t>
  </si>
  <si>
    <t>CRDS</t>
  </si>
  <si>
    <t>0,50%</t>
  </si>
  <si>
    <t>Assurance maladie, maternité, invalidité, décès, solidarité des personnes âgées et handicapées</t>
  </si>
  <si>
    <t>salaire total</t>
  </si>
  <si>
    <t>0,75% ou </t>
  </si>
  <si>
    <t>13,10% </t>
  </si>
  <si>
    <t>Vieillesse plafonnée</t>
  </si>
  <si>
    <t>plafond de sécurité sociale</t>
  </si>
  <si>
    <t>6,65%</t>
  </si>
  <si>
    <t>8,30%</t>
  </si>
  <si>
    <t>Vieillesse déplafonnée</t>
  </si>
  <si>
    <t>0,10%</t>
  </si>
  <si>
    <t>1,60%</t>
  </si>
  <si>
    <t>Allocations familiales</t>
  </si>
  <si>
    <t>5,40%</t>
  </si>
  <si>
    <t>Accident du travail</t>
  </si>
  <si>
    <t>taux variable</t>
  </si>
  <si>
    <t>contribution patronale de prévoyance complémentaire</t>
  </si>
  <si>
    <t>0,40% </t>
  </si>
  <si>
    <t>(soit au total 0,50%)</t>
  </si>
  <si>
    <t>Assurance chômage</t>
  </si>
  <si>
    <t>2,40% </t>
  </si>
  <si>
    <t>4,00% </t>
  </si>
  <si>
    <t>AGS (FNGS)</t>
  </si>
  <si>
    <t>Retraite complémentaire </t>
  </si>
  <si>
    <t>Salariés non-cadres</t>
  </si>
  <si>
    <t>ARRCO tranche 1/A</t>
  </si>
  <si>
    <t>4,50%</t>
  </si>
  <si>
    <t>tranche 1/A (AGFF)</t>
  </si>
  <si>
    <t>0,80%</t>
  </si>
  <si>
    <t>1,20%</t>
  </si>
  <si>
    <t>ARRCO tranche 2</t>
  </si>
  <si>
    <t>tranche 2 (AGFF)</t>
  </si>
  <si>
    <t>0,90%</t>
  </si>
  <si>
    <t>1,30%</t>
  </si>
  <si>
    <t>Salariés cadres</t>
  </si>
  <si>
    <t>ARRCO tranche A </t>
  </si>
  <si>
    <t>(répartition 40/60 - taux minimal)</t>
  </si>
  <si>
    <t>tranche A (AGFF)</t>
  </si>
  <si>
    <t>AGIRC et GMP tranche B</t>
  </si>
  <si>
    <t>7,70%</t>
  </si>
  <si>
    <t>12,60 %</t>
  </si>
  <si>
    <t>tranche B (AGFF)</t>
  </si>
  <si>
    <t>tranche C (AGIRC)</t>
  </si>
  <si>
    <t>(*2)</t>
  </si>
  <si>
    <t>CET (contribution exceptionnelle et temporaire versée à l'Agirc)</t>
  </si>
  <si>
    <t>tranche A+B+C</t>
  </si>
  <si>
    <t>0,13%</t>
  </si>
  <si>
    <t>0,22%</t>
  </si>
  <si>
    <t>APEC (versée à l'Agirc)</t>
  </si>
  <si>
    <t>tranche B</t>
  </si>
  <si>
    <t>0,024%</t>
  </si>
  <si>
    <t>0,036%</t>
  </si>
  <si>
    <t>Assurance décès cadres</t>
  </si>
  <si>
    <t>tranche A</t>
  </si>
  <si>
    <t>1,50%</t>
  </si>
  <si>
    <t>0,45%</t>
  </si>
  <si>
    <t>Taxe d'apprentissage</t>
  </si>
  <si>
    <t>0,50% (0,60%**) ou </t>
  </si>
  <si>
    <t>0,26% (0,312%**) en Alsace-Moselle </t>
  </si>
  <si>
    <t>Contribution additionnelle au développement de l'apprentissage</t>
  </si>
  <si>
    <t>0,18% </t>
  </si>
  <si>
    <t>1,60% ou </t>
  </si>
  <si>
    <t>2% entreprise de travail temporaire</t>
  </si>
  <si>
    <t>1,05%</t>
  </si>
  <si>
    <t>0,55%</t>
  </si>
  <si>
    <t>4,25%</t>
  </si>
  <si>
    <t>** : entreprise d'au moins 250 salariés, si le nombre moyen annuel de jeunes de - 26 ans en contrat de professionnalisation ou en contrat d'apprentissage est inférieur à 2% de l'effectif annuel moyen le taux est de 0,312% dans le Bas-Rhin, Haut-Rhin et Moselle et de 0,60% sur le reste du territoire (actualité du 13/12/06) </t>
  </si>
  <si>
    <t>Smic horaire brut</t>
  </si>
  <si>
    <t>Cotisations sociales</t>
  </si>
  <si>
    <t>Salaire mensuel (=salaire net de cotsoc)</t>
  </si>
  <si>
    <t>CSG/CRDS</t>
  </si>
  <si>
    <t>salaire brut</t>
  </si>
  <si>
    <t xml:space="preserve">Smic mensuel brut  </t>
  </si>
  <si>
    <t>Temps plein: 35h x 4.33 = 151.67</t>
  </si>
  <si>
    <t>Tx cotisations salariales</t>
  </si>
  <si>
    <t>Tx CSG/CRDS</t>
  </si>
  <si>
    <t>Tx CSG/CRDS/salnet cotsoc</t>
  </si>
  <si>
    <t>PSS mensuel</t>
  </si>
  <si>
    <t>Salaire horaire implicite</t>
  </si>
  <si>
    <t>PSS proratisé</t>
  </si>
  <si>
    <t>Exemple 1: horaire Cepremap</t>
  </si>
  <si>
    <t>Exemple 2: horaire PSE</t>
  </si>
  <si>
    <t>Salaire mensuel brut Cepremap</t>
  </si>
  <si>
    <t>PSS/SMIC</t>
  </si>
  <si>
    <t>Salaire mensuel brut PSE</t>
  </si>
  <si>
    <t>% Smic horaire</t>
  </si>
  <si>
    <t>(PSS proratisé)/PSS mensuel</t>
  </si>
  <si>
    <t>(3/6/2010)</t>
  </si>
  <si>
    <t>l'horaire déclaré est de 30.31h, donc les cotis tranche A sont calculées sur 576.54€; en fait cela ne change pas grand-chose au taux de</t>
  </si>
  <si>
    <t>contre, le PSS est défini de façon annuelle et mensuelle, et il faut diviser par 151.67h pour obtenir le salaire horaire implicite = 19.02€ = 215% de 8.86€; mais</t>
  </si>
  <si>
    <t>Note: Le Smic est défini de façon horaire, puis multiplié par l'horaire adéquat pour obtenir un salaire mensuel ou annuel (temps plein: 35h x 4.33 = 151.67h); par</t>
  </si>
  <si>
    <t>et tombe linéairement à 0% à 1.6 smic horaire, avec formule reduc = 0.26 x (1.6xsmic horaire/salaire horaire  -  1)/0.6</t>
  </si>
  <si>
    <t>&gt;&gt;&gt; conséquence: à Cepremap comme à PSE, mon salaire horaire est nettement au-dessus de 160% Smic horaire, donc l'employeur</t>
  </si>
  <si>
    <t>paie le cotisations patronales plein pot.</t>
  </si>
  <si>
    <t>Exemple à PSE avril 2010:</t>
  </si>
  <si>
    <t>Base</t>
  </si>
  <si>
    <t>Maladie</t>
  </si>
  <si>
    <t>Famille</t>
  </si>
  <si>
    <t>Transport</t>
  </si>
  <si>
    <t>Total</t>
  </si>
  <si>
    <t>Logement (FNAL plafonnée)</t>
  </si>
  <si>
    <t>Cotisations non contributives</t>
  </si>
  <si>
    <t>Accidents du travail</t>
  </si>
  <si>
    <t>Dépendance (Contribution solidarité d'autonomie, CSA)</t>
  </si>
  <si>
    <t>Total non contributif</t>
  </si>
  <si>
    <t>(note: PSE ne paie pas la taxe d'apprentissage, contrairement au Cepremap, qui inversement ne paie que 1.05% en formation professionnelle, because moins de 20 salariés)</t>
  </si>
  <si>
    <t>Apprentissage (taxe d'apprentissage et contribution additionnelle au développement de l'apprentissage)</t>
  </si>
  <si>
    <t>Construction (effort à la construction, 20+salariés)</t>
  </si>
  <si>
    <t>(note: PSE ne paie pas l'effort de construction 0.45%; bizarre)</t>
  </si>
  <si>
    <t>Coût de la réduction Fillon en 2008-2009: 22-22.5 billions € (pour 10.5 millions de salariés bénéficiaires); cf. PLFSS2010, Annexe 5, p.196</t>
  </si>
  <si>
    <t>Logement (FNAL déplafonné, 20+ salariés)</t>
  </si>
  <si>
    <t>Formation professionnelle (20+ salariés)</t>
  </si>
  <si>
    <t>La réduction Fillon est totalement proratisée: elle est égale à 26% du salaire brut au niveau du smic horaire</t>
  </si>
  <si>
    <t>http://www.net-iris.fr/indices-taux/4-cotisations-sociales-taux-et-assiettes-des-charges.php</t>
  </si>
  <si>
    <r>
      <t>97% du salaire brut </t>
    </r>
    <r>
      <rPr>
        <i/>
        <sz val="12"/>
        <color indexed="8"/>
        <rFont val="Verdana"/>
        <family val="2"/>
      </rPr>
      <t>(*1)</t>
    </r>
  </si>
  <si>
    <r>
      <t>97% du salaire brut</t>
    </r>
    <r>
      <rPr>
        <i/>
        <sz val="12"/>
        <color indexed="8"/>
        <rFont val="Verdana"/>
        <family val="2"/>
      </rPr>
      <t> (*1)</t>
    </r>
  </si>
  <si>
    <r>
      <t>2,35%</t>
    </r>
    <r>
      <rPr>
        <i/>
        <sz val="12"/>
        <color indexed="8"/>
        <rFont val="Verdana"/>
        <family val="2"/>
      </rPr>
      <t>(*3) </t>
    </r>
  </si>
  <si>
    <r>
      <t>Prévoyance</t>
    </r>
    <r>
      <rPr>
        <sz val="12"/>
        <color indexed="8"/>
        <rFont val="Verdana"/>
        <family val="2"/>
      </rPr>
      <t> (entreprise 10 salariés et plus)</t>
    </r>
  </si>
  <si>
    <r>
      <t>FNAL</t>
    </r>
    <r>
      <rPr>
        <sz val="12"/>
        <color indexed="8"/>
        <rFont val="Verdana"/>
        <family val="2"/>
      </rPr>
      <t> tout employeur</t>
    </r>
  </si>
  <si>
    <r>
      <t>FNAL</t>
    </r>
    <r>
      <rPr>
        <sz val="12"/>
        <color indexed="8"/>
        <rFont val="Verdana"/>
        <family val="2"/>
      </rPr>
      <t> (entreprise 20 salariés et plus, y compris Etat, EPA et collectivités)</t>
    </r>
  </si>
  <si>
    <r>
      <t>Versement de transport</t>
    </r>
    <r>
      <rPr>
        <sz val="12"/>
        <color indexed="8"/>
        <rFont val="Verdana"/>
        <family val="2"/>
      </rPr>
      <t> (entreprise 10 salariés et plus dans certaines agglomérations)</t>
    </r>
  </si>
  <si>
    <r>
      <t>tranche A + B : de 0 à</t>
    </r>
    <r>
      <rPr>
        <b/>
        <i/>
        <sz val="12"/>
        <color indexed="8"/>
        <rFont val="Verdana"/>
        <family val="2"/>
      </rPr>
      <t>11.540 euros</t>
    </r>
  </si>
  <si>
    <r>
      <t>Effort à la construction</t>
    </r>
    <r>
      <rPr>
        <sz val="12"/>
        <color indexed="8"/>
        <rFont val="Verdana"/>
        <family val="2"/>
      </rPr>
      <t> (entreprise 20 salariés et plus)</t>
    </r>
  </si>
  <si>
    <r>
      <t>Formation professionnelle </t>
    </r>
    <r>
      <rPr>
        <sz val="12"/>
        <color indexed="8"/>
        <rFont val="Verdana"/>
        <family val="2"/>
      </rPr>
      <t>(entreprise de 20 salariés et plus)</t>
    </r>
  </si>
  <si>
    <r>
      <t>Formation professionnelle </t>
    </r>
    <r>
      <rPr>
        <sz val="12"/>
        <color indexed="8"/>
        <rFont val="Verdana"/>
        <family val="2"/>
      </rPr>
      <t>(entreprise de 10 à moins de 20 salariés)</t>
    </r>
  </si>
  <si>
    <r>
      <t>Formation professionnelle </t>
    </r>
    <r>
      <rPr>
        <sz val="12"/>
        <color indexed="8"/>
        <rFont val="Verdana"/>
        <family val="2"/>
      </rPr>
      <t>(entreprise de moins de 10 salariés)</t>
    </r>
  </si>
  <si>
    <r>
      <t>Taxe sur les salaries </t>
    </r>
    <r>
      <rPr>
        <sz val="12"/>
        <color indexed="8"/>
        <rFont val="Verdana"/>
        <family val="2"/>
      </rPr>
      <t>(pour ceux non-assujettis à la TVA)</t>
    </r>
  </si>
  <si>
    <r>
      <t>Plafond de sécurité sociale au 1er janvier 2010 :</t>
    </r>
    <r>
      <rPr>
        <sz val="12"/>
        <color indexed="8"/>
        <rFont val="Verdana"/>
        <family val="2"/>
      </rPr>
      <t> </t>
    </r>
    <r>
      <rPr>
        <b/>
        <sz val="12"/>
        <color indexed="8"/>
        <rFont val="Verdana"/>
        <family val="2"/>
      </rPr>
      <t>0 à 2.885 euros </t>
    </r>
  </si>
  <si>
    <r>
      <t>Tranche A</t>
    </r>
    <r>
      <rPr>
        <sz val="12"/>
        <color indexed="8"/>
        <rFont val="Verdana"/>
        <family val="2"/>
      </rPr>
      <t> : dans la limite du plafond de la Sécurité sociale, de </t>
    </r>
    <r>
      <rPr>
        <b/>
        <sz val="12"/>
        <color indexed="8"/>
        <rFont val="Verdana"/>
        <family val="2"/>
      </rPr>
      <t>0 à 2.885 euros</t>
    </r>
    <r>
      <rPr>
        <sz val="12"/>
        <color indexed="8"/>
        <rFont val="Verdana"/>
        <family val="2"/>
      </rPr>
      <t> </t>
    </r>
  </si>
  <si>
    <r>
      <t>Tranche B</t>
    </r>
    <r>
      <rPr>
        <sz val="12"/>
        <color indexed="8"/>
        <rFont val="Verdana"/>
        <family val="2"/>
      </rPr>
      <t> : de 1 à 4 fois le plafond de la Sécurité sociale, </t>
    </r>
    <r>
      <rPr>
        <b/>
        <sz val="12"/>
        <color indexed="8"/>
        <rFont val="Verdana"/>
        <family val="2"/>
      </rPr>
      <t>2.8885 euros à 11.540 euros</t>
    </r>
    <r>
      <rPr>
        <sz val="12"/>
        <color indexed="8"/>
        <rFont val="Verdana"/>
        <family val="2"/>
      </rPr>
      <t> </t>
    </r>
  </si>
  <si>
    <r>
      <t>Tranche C</t>
    </r>
    <r>
      <rPr>
        <sz val="12"/>
        <color indexed="8"/>
        <rFont val="Verdana"/>
        <family val="2"/>
      </rPr>
      <t> : </t>
    </r>
    <r>
      <rPr>
        <b/>
        <sz val="12"/>
        <color indexed="8"/>
        <rFont val="Verdana"/>
        <family val="2"/>
      </rPr>
      <t>de 11.540 à 23.080 euros</t>
    </r>
    <r>
      <rPr>
        <sz val="12"/>
        <color indexed="8"/>
        <rFont val="Verdana"/>
        <family val="2"/>
      </rPr>
      <t> </t>
    </r>
  </si>
  <si>
    <r>
      <t>Tranche A+B+C</t>
    </r>
    <r>
      <rPr>
        <sz val="12"/>
        <color indexed="8"/>
        <rFont val="Verdana"/>
        <family val="2"/>
      </rPr>
      <t> : </t>
    </r>
    <r>
      <rPr>
        <b/>
        <sz val="12"/>
        <color indexed="8"/>
        <rFont val="Verdana"/>
        <family val="2"/>
      </rPr>
      <t>de 0 à 23.080 euros </t>
    </r>
  </si>
  <si>
    <r>
      <t>Tranche 1</t>
    </r>
    <r>
      <rPr>
        <sz val="12"/>
        <color indexed="8"/>
        <rFont val="Verdana"/>
        <family val="2"/>
      </rPr>
      <t> : </t>
    </r>
    <r>
      <rPr>
        <b/>
        <sz val="12"/>
        <color indexed="8"/>
        <rFont val="Verdana"/>
        <family val="2"/>
      </rPr>
      <t>de 0 à 2.885 euros</t>
    </r>
    <r>
      <rPr>
        <sz val="12"/>
        <color indexed="8"/>
        <rFont val="Verdana"/>
        <family val="2"/>
      </rPr>
      <t> </t>
    </r>
    <r>
      <rPr>
        <i/>
        <sz val="12"/>
        <color indexed="8"/>
        <rFont val="Verdana"/>
        <family val="2"/>
      </rPr>
      <t>(équivalent de la Tranche A)</t>
    </r>
    <r>
      <rPr>
        <sz val="12"/>
        <color indexed="8"/>
        <rFont val="Verdana"/>
        <family val="2"/>
      </rPr>
      <t> </t>
    </r>
  </si>
  <si>
    <r>
      <t>Tranche 2</t>
    </r>
    <r>
      <rPr>
        <sz val="12"/>
        <color indexed="8"/>
        <rFont val="Verdana"/>
        <family val="2"/>
      </rPr>
      <t> : </t>
    </r>
    <r>
      <rPr>
        <b/>
        <sz val="12"/>
        <color indexed="8"/>
        <rFont val="Verdana"/>
        <family val="2"/>
      </rPr>
      <t>de 2.885 euros à 8.655 euros</t>
    </r>
    <r>
      <rPr>
        <sz val="12"/>
        <color indexed="8"/>
        <rFont val="Verdana"/>
        <family val="2"/>
      </rPr>
      <t> </t>
    </r>
  </si>
  <si>
    <r>
      <t>(*1)</t>
    </r>
    <r>
      <rPr>
        <sz val="12"/>
        <color indexed="8"/>
        <rFont val="Verdana"/>
        <family val="2"/>
      </rPr>
      <t> : salaire brut majoré des contributions patronales de retraite supplémentaire et de prévoyance complémentaire, puis diminué de 3% pour frais professionnels </t>
    </r>
  </si>
  <si>
    <r>
      <t>(*2)</t>
    </r>
    <r>
      <rPr>
        <sz val="12"/>
        <color indexed="8"/>
        <rFont val="Verdana"/>
        <family val="2"/>
      </rPr>
      <t> : taux minimum de cotisation (20,30%) sur la tranche C ou taux en tranche B (répartition libre entre la part patronale et salariale) </t>
    </r>
  </si>
  <si>
    <r>
      <t>(*3)</t>
    </r>
    <r>
      <rPr>
        <sz val="12"/>
        <color indexed="8"/>
        <rFont val="Verdana"/>
        <family val="2"/>
      </rPr>
      <t> : en Alsace-Moselle, Haut et Bas-Rhin à compter du 1er janvier 2009, la cotisation supplémentaire est de 1,60% </t>
    </r>
  </si>
  <si>
    <t>Typiquement 2.60% (PSE)</t>
  </si>
  <si>
    <t>12.8% + 0.3% (contribution solidarité d'autonomie)</t>
  </si>
  <si>
    <t>Typiquement 1.5% (PSE) ou plus</t>
  </si>
  <si>
    <t>Pas 8% du salaire brut: 8% appliqué à une masse versée par l'entreprise pour la prévoyance complémentaire (dans le cadre du forfait social sur les sommes allouées à l'épargne salariale; très forte évolution récente, cf. par exemple PLFSS 2010, Annexe 5)</t>
  </si>
  <si>
    <t>Fonds de garantie des salaires (paiement des salaires en cas de faillite de l'entreprise: quasi-assurance chômage)</t>
  </si>
  <si>
    <t xml:space="preserve">Le plafond mensuel de la sécurité sociale (PSS) s'applique toujours de façon proratisée: par exemple en 2010 le PSS est égal à 215% du SMIC temps plein, </t>
  </si>
  <si>
    <t>mais les tranches (tranche A = &lt;PSS, tranche B = PSS-4PSS, tranche C = &gt;4PSS) sont toujours définies par rapport au salaire horaire: les taux de</t>
  </si>
  <si>
    <t>la tranche A s'appliquent aux salariés dont le salaire horaire et entre le SMIC et 215% du SMIC, ceux de la tranche B entre 215% et 860% du SMIC horaire,</t>
  </si>
  <si>
    <t>cotisation global, car les taux sur la tranche B ne sont pas très différents de ceux de la tranche A (mais cela affecte à qui vont les cotisations)</t>
  </si>
  <si>
    <t>en fait le PSS horaire (appliqué uniquement pour des horaires &lt;5h/jour) est de 22.00€ (cf. arrêté PSS 2010). Note: 22/smic=248% (&gt;215%) = pour les très faibles</t>
  </si>
  <si>
    <t>durées de travail, on applique la tranche A un peu au-delà ce qui serait impliqué par la proratisation sticte. Mais au-delà de 5h (en particulier pour</t>
  </si>
  <si>
    <t>les salariés travaillant 10h, 20h, etc.) on applique toujours la proratisation stricte (les sites de comptabilité sont très clairs sur ce point)</t>
  </si>
  <si>
    <t>Retraite (cotisation déplafonnée)</t>
  </si>
  <si>
    <t>Total Sécurité sociale</t>
  </si>
  <si>
    <t>Total Autres prélèvements</t>
  </si>
  <si>
    <t>Total CSG/CRDS</t>
  </si>
  <si>
    <r>
      <t>&gt;&gt;&gt; En principe (cf. urssaf.fr), la réduction Fillon 26.00% concerne uniquement les cotisations maladie, famille, retraite, accidents du travail et dépendance. Le total hors retraite contributif de ces cotisations est 21.60% (12.8+5.4+1.6+1.5+0.3), donc la réduction Fillon exonère également une part des cotisations retraite contributif. But en pratique, il existe d'autres cotisations non-contributives (transport, formation continue, apprentissage, logement, construction), qui portent le total non-contributif à 27.43% (</t>
    </r>
    <r>
      <rPr>
        <sz val="11"/>
        <color indexed="8"/>
        <rFont val="Arial"/>
        <family val="0"/>
      </rPr>
      <t>→</t>
    </r>
    <r>
      <rPr>
        <sz val="11"/>
        <color indexed="8"/>
        <rFont val="Calibri"/>
        <family val="2"/>
      </rPr>
      <t>27.33% asymptotiquement au delà de 215% smic horaire because FNAL 0.1% plafonnée), sans même prendre en compte la taxe sur les salaires (8.50% à PSE). Donc pour finir on peut considérer que la réduction Fillon prend presque exactement en charge les cotisations patronales non contributives. Et c'est ce bloc de 26%-27% qu'il faut faire passer sur masse salariale + bénéfices (ou VA TP; voir texte PS)</t>
    </r>
  </si>
  <si>
    <t>Chômage</t>
  </si>
  <si>
    <t>AGS (FNGS) (garantie des salaires)</t>
  </si>
  <si>
    <t>Retraite (régime de base)</t>
  </si>
  <si>
    <t>Retraite (régime complémentaire Arrco)</t>
  </si>
  <si>
    <t>Retraite (cotisation complémentaire Agff)</t>
  </si>
  <si>
    <t>Retraite (régime complémentaire Agirc)</t>
  </si>
  <si>
    <t>Retraite (cotisation complémentaire Cet)</t>
  </si>
  <si>
    <t>Retraite (cotisation complémentaire Apec)</t>
  </si>
  <si>
    <t>Total contributif (chômage + retraite)</t>
  </si>
  <si>
    <t>Taux 2010 de cotisations et prélèvements sociaux non contributifs                                     (salariés, secteur privé)</t>
  </si>
  <si>
    <t>Taux 2010 de cotisations sociales contributives (chômage et retraite)                                       (salariés, secteur privé)</t>
  </si>
  <si>
    <t>sur les salaires (taxe sur les salaires, taxe professionnelle, etc.; cf. annexe x)</t>
  </si>
  <si>
    <t>Note: Ne sont pas pris en compte ici un certain nombre d'autres prélèvements assis</t>
  </si>
  <si>
    <t>Total contributif (retraite)</t>
  </si>
  <si>
    <t>CSG + CRDS</t>
  </si>
  <si>
    <t>Contribution Fonds de solidarité</t>
  </si>
  <si>
    <t>Total fonctionnaires</t>
  </si>
  <si>
    <t>Cotisation retraite</t>
  </si>
  <si>
    <t>Cotisations patronales non contributives</t>
  </si>
  <si>
    <t>Note: (i) La cotisation retraite des fonctionnaires de 7.85% est prélevée sur le traitement brut hors primes, mais une cotisation addtionnelle de 5.00% est prélevée sur les primes (RAFP). (ii) Les cotisations patronales non contributives (maladie, famille, dépendance, logement, transport,.) sont généralement les mêmes pour l'Etat que pour les employeurs privés (cf. formule); la cotisation patronale retraite de l'Etat est implicite et varie chaque année (cf. annexe x).</t>
  </si>
  <si>
    <t>CRDS (non déductible)</t>
  </si>
  <si>
    <t xml:space="preserve">CSG non déductible </t>
  </si>
  <si>
    <t>Taux plein</t>
  </si>
  <si>
    <t>Taux réduit</t>
  </si>
  <si>
    <t>Total (préretraites et allocations chômage)</t>
  </si>
  <si>
    <t>Total (retraites)</t>
  </si>
  <si>
    <t xml:space="preserve">Exemption </t>
  </si>
  <si>
    <r>
      <t>RFR &lt; seuil</t>
    </r>
    <r>
      <rPr>
        <vertAlign val="subscript"/>
        <sz val="11"/>
        <color indexed="8"/>
        <rFont val="Calibri"/>
        <family val="2"/>
      </rPr>
      <t>TH</t>
    </r>
  </si>
  <si>
    <r>
      <t>IR &lt; seuil</t>
    </r>
    <r>
      <rPr>
        <vertAlign val="subscript"/>
        <sz val="11"/>
        <color indexed="8"/>
        <rFont val="Calibri"/>
        <family val="2"/>
      </rPr>
      <t>perception</t>
    </r>
  </si>
  <si>
    <r>
      <t>IR &gt; seuil</t>
    </r>
    <r>
      <rPr>
        <vertAlign val="subscript"/>
        <sz val="11"/>
        <color indexed="8"/>
        <rFont val="Calibri"/>
        <family val="2"/>
      </rPr>
      <t>perception</t>
    </r>
  </si>
  <si>
    <r>
      <t>RFR</t>
    </r>
    <r>
      <rPr>
        <vertAlign val="subscript"/>
        <sz val="11"/>
        <color indexed="8"/>
        <rFont val="Calibri"/>
        <family val="2"/>
      </rPr>
      <t>2009</t>
    </r>
    <r>
      <rPr>
        <sz val="11"/>
        <color indexed="8"/>
        <rFont val="Calibri"/>
        <family val="2"/>
      </rPr>
      <t xml:space="preserve"> </t>
    </r>
    <r>
      <rPr>
        <sz val="11"/>
        <color indexed="8"/>
        <rFont val="Arial"/>
        <family val="0"/>
      </rPr>
      <t>≤</t>
    </r>
    <r>
      <rPr>
        <sz val="11"/>
        <color indexed="8"/>
        <rFont val="Calibri"/>
        <family val="2"/>
      </rPr>
      <t xml:space="preserve"> 9 876€</t>
    </r>
  </si>
  <si>
    <t>Taux 2010 de prélèvements sociaux sur les revenus de remplacement                                                                                       (retraite et chômage)</t>
  </si>
  <si>
    <r>
      <t xml:space="preserve"> 9 876€ &lt; RFR</t>
    </r>
    <r>
      <rPr>
        <vertAlign val="subscript"/>
        <sz val="11"/>
        <color indexed="8"/>
        <rFont val="Calibri"/>
        <family val="2"/>
      </rPr>
      <t>2009</t>
    </r>
    <r>
      <rPr>
        <sz val="11"/>
        <color indexed="8"/>
        <rFont val="Calibri"/>
        <family val="2"/>
      </rPr>
      <t xml:space="preserve"> </t>
    </r>
    <r>
      <rPr>
        <sz val="11"/>
        <color indexed="8"/>
        <rFont val="Arial"/>
        <family val="0"/>
      </rPr>
      <t>≤</t>
    </r>
    <r>
      <rPr>
        <sz val="11"/>
        <color indexed="8"/>
        <rFont val="Calibri"/>
        <family val="2"/>
      </rPr>
      <t xml:space="preserve"> 11 794€</t>
    </r>
  </si>
  <si>
    <r>
      <t xml:space="preserve"> 11 794€ &lt; RFR</t>
    </r>
    <r>
      <rPr>
        <vertAlign val="subscript"/>
        <sz val="11"/>
        <color indexed="8"/>
        <rFont val="Calibri"/>
        <family val="2"/>
      </rPr>
      <t>2009</t>
    </r>
    <r>
      <rPr>
        <sz val="11"/>
        <color indexed="8"/>
        <rFont val="Calibri"/>
        <family val="2"/>
      </rPr>
      <t xml:space="preserve"> </t>
    </r>
  </si>
  <si>
    <t xml:space="preserve">Formation professionnelle </t>
  </si>
  <si>
    <t>Logement (FNAL déplafonné)</t>
  </si>
  <si>
    <t>Note: Les taux indiqués ici pour les "autres prélèvements sur les salaires" (5.83% du salaire brut au total) sont les taux maximaux applicables aux entreprises de plus de 20 salariés (les prélèvements pour la formation professionnelle, l'apprentissage, le logement et la construction sont plus faibles pour les petites entreprises) et en région parisienne (le versement transport est plus faible dans les petites agglomérations et en zone rurale). Inversement, ne sont pas pris en compte ici un certain nombre d'autres prélèvements assis sur les salaires, en totalité (taxe sur les salaires) ou en partie (taxe professionnelle). Cf. Annexe x, section "prise en compte des impôts indirects".</t>
  </si>
  <si>
    <t>Smic horaire net de cotsoc et CSG-CRDS</t>
  </si>
  <si>
    <t>//</t>
  </si>
  <si>
    <t>MONTANT DU SALAIRE MINIMUM INTERPROFESSIONNEL DE CROISSANCE (SMIC)</t>
  </si>
  <si>
    <t>Année</t>
  </si>
  <si>
    <t>Smic horaire brut en euros</t>
  </si>
  <si>
    <t>Smic mensuel brut en euros pour 151,67h de travail</t>
  </si>
  <si>
    <t>Smic mensuel brut en euros pour 169h de travail</t>
  </si>
  <si>
    <t>Date de parution au JO</t>
  </si>
  <si>
    <t>Smic horaire brut en FF</t>
  </si>
  <si>
    <t>Smic mensuel brut en FF pour 169h de travail</t>
  </si>
  <si>
    <t>Valeur en euros du SMIC horaire brut</t>
  </si>
  <si>
    <t>Période</t>
  </si>
  <si>
    <t>Salaire mensuel</t>
  </si>
  <si>
    <t>Salaire annuel</t>
  </si>
  <si>
    <t>Référence</t>
  </si>
  <si>
    <t>du 01/01/2010 au 31/12/2010</t>
  </si>
  <si>
    <t>2.885,00 €</t>
  </si>
  <si>
    <t>34.620,00 €</t>
  </si>
  <si>
    <t>Arrêté du 18/11/2009</t>
  </si>
  <si>
    <t>du 01/01/2009 au 31/12/2009</t>
  </si>
  <si>
    <t>2.859,00 €</t>
  </si>
  <si>
    <t>34.308,00 €</t>
  </si>
  <si>
    <t>Décret 2008/1394 du 19/12/2008</t>
  </si>
  <si>
    <t>du 01/01/2008 au 31/12/2008</t>
  </si>
  <si>
    <t>2.773,00 €</t>
  </si>
  <si>
    <t>33.276,00 €</t>
  </si>
  <si>
    <t>Arrêté du 30/10/2007</t>
  </si>
  <si>
    <t>du 01/01/2007 au 31/12/2007</t>
  </si>
  <si>
    <t>2.682,00 €</t>
  </si>
  <si>
    <t>32.184,00 €</t>
  </si>
  <si>
    <t>Arrêté du 15/11/2006</t>
  </si>
  <si>
    <t>du 01/01/2006 au 31/12/2006</t>
  </si>
  <si>
    <t>2.589,00 €</t>
  </si>
  <si>
    <t>31.068,00 €</t>
  </si>
  <si>
    <t>Arrêté du 02/12/2005</t>
  </si>
  <si>
    <t>du 01/01/2005 au 31/12/2005</t>
  </si>
  <si>
    <t>2.516,00 €</t>
  </si>
  <si>
    <t>30.192,00 €</t>
  </si>
  <si>
    <t>Décret du 26/11/2004</t>
  </si>
  <si>
    <t>du 01/01/2004 au 31/12/2004</t>
  </si>
  <si>
    <t>2.476,00 €</t>
  </si>
  <si>
    <t>29.712,00 €</t>
  </si>
  <si>
    <t>Décret du 04/12/2003</t>
  </si>
  <si>
    <t>du 01/01/2003 au 31/12/2003</t>
  </si>
  <si>
    <t>2.432,00 €</t>
  </si>
  <si>
    <t>29.184,00 €</t>
  </si>
  <si>
    <t>Décret du 22/11/2002</t>
  </si>
  <si>
    <t>du 01/01/2002 au 31/12/2002</t>
  </si>
  <si>
    <t>2.352,00 €</t>
  </si>
  <si>
    <t>28.224,00 €</t>
  </si>
  <si>
    <t>Décret du 16/11/2001</t>
  </si>
  <si>
    <t>du 01/01/2001 au 31/12/2001</t>
  </si>
  <si>
    <t>14.950,00 F</t>
  </si>
  <si>
    <t>179.400,00 F</t>
  </si>
  <si>
    <t>Décret du 26/12/2000</t>
  </si>
  <si>
    <t>du 01/01/2000 au 31/12/2000</t>
  </si>
  <si>
    <t>14.700,00 F</t>
  </si>
  <si>
    <t>176.400,00 F</t>
  </si>
  <si>
    <t>Décret du 09/12/1999</t>
  </si>
  <si>
    <t>du 01/01/1999 au 31/12/1999</t>
  </si>
  <si>
    <t>14.470,00 F</t>
  </si>
  <si>
    <t>173.640,00 F</t>
  </si>
  <si>
    <t>Décret du 29/12/1998</t>
  </si>
  <si>
    <t>du 01/01/1998 au 31/12/1998</t>
  </si>
  <si>
    <t>14.090,00 F</t>
  </si>
  <si>
    <t>169.080,00 F</t>
  </si>
  <si>
    <t>Décret du 29/12/1997</t>
  </si>
  <si>
    <t>du 01/01/1997 au 31/12/1997</t>
  </si>
  <si>
    <t>13.720,00 F</t>
  </si>
  <si>
    <t>164.640,00 F</t>
  </si>
  <si>
    <t>Décret du 27/12/1996</t>
  </si>
  <si>
    <t>du 01/07/1996 au 31/12/1996</t>
  </si>
  <si>
    <t>13.540,00 F</t>
  </si>
  <si>
    <t>162.480,00 F</t>
  </si>
  <si>
    <t>Décret du 30/12/1995</t>
  </si>
  <si>
    <t>du 01/01/1996 au 30/06/1996</t>
  </si>
  <si>
    <t>13.330,00 F</t>
  </si>
  <si>
    <t>159.960,00 F</t>
  </si>
  <si>
    <t>du 01/07/1995 au 31/12/1995</t>
  </si>
  <si>
    <t>13.060,00 F</t>
  </si>
  <si>
    <t>156.720,00 F</t>
  </si>
  <si>
    <t>Décret du 28/12/1994</t>
  </si>
  <si>
    <t>du 01/01/1995 au 30/06/1995</t>
  </si>
  <si>
    <t>12.930,00 F</t>
  </si>
  <si>
    <t>155.160,00 F</t>
  </si>
  <si>
    <t>du 01/07/1994 au 31/12/1994</t>
  </si>
  <si>
    <t>12.840,00 F</t>
  </si>
  <si>
    <t>154.080,00 F</t>
  </si>
  <si>
    <t>Décret du 15/12/1993</t>
  </si>
  <si>
    <t>du 01/01/1994 au 30/06/1994</t>
  </si>
  <si>
    <t>12.680,00 F</t>
  </si>
  <si>
    <t>152.160,00 F</t>
  </si>
  <si>
    <t>du 01/07/1993 au 31/12/1993</t>
  </si>
  <si>
    <t>12.610,00 F</t>
  </si>
  <si>
    <t>151.320,00 F</t>
  </si>
  <si>
    <t>Décret du 29/12/1992</t>
  </si>
  <si>
    <t>du 01/01/1993 au 30/06/1993</t>
  </si>
  <si>
    <t>12.360,00 F</t>
  </si>
  <si>
    <t>148.320,00 F</t>
  </si>
  <si>
    <t>du 01/07/1992 au 31/12/1992</t>
  </si>
  <si>
    <t>12.150,00 F</t>
  </si>
  <si>
    <t>145.800,00 F</t>
  </si>
  <si>
    <t>Décret du 30/12/1991</t>
  </si>
  <si>
    <t>du 01/01/1992 au 30/06/1992</t>
  </si>
  <si>
    <t>11.870,00 F</t>
  </si>
  <si>
    <t>142.440,00 F</t>
  </si>
  <si>
    <t>du 01/07/1991 au 31/12/1991</t>
  </si>
  <si>
    <t>11.620,00 F</t>
  </si>
  <si>
    <t>139.440,00 F</t>
  </si>
  <si>
    <t>Décret du 31/12/1990</t>
  </si>
  <si>
    <t>du 01/01/1991 au 30/06/1991</t>
  </si>
  <si>
    <t>11.340,00 F</t>
  </si>
  <si>
    <t>136.080,00 F</t>
  </si>
  <si>
    <t>du 01/07/1990 au 31/12/1990</t>
  </si>
  <si>
    <t>11.040,00 F</t>
  </si>
  <si>
    <t>132.480,00 F</t>
  </si>
  <si>
    <t>Décret du 02/01/1990</t>
  </si>
  <si>
    <t>du 01/01/1990 au 30/06/1990</t>
  </si>
  <si>
    <t>10.800,00 F</t>
  </si>
  <si>
    <t>129.600,00 F</t>
  </si>
  <si>
    <t>du 01/07/1989 au 31/12/1989</t>
  </si>
  <si>
    <t>10.540,00 F</t>
  </si>
  <si>
    <t>126.480,00 F</t>
  </si>
  <si>
    <t>Décret du 30/06/1989</t>
  </si>
  <si>
    <t>du 01/01/1989 au 30/06/1989</t>
  </si>
  <si>
    <t>10.340,00 F</t>
  </si>
  <si>
    <t>124.080,00 F</t>
  </si>
  <si>
    <t>Décret du 30/12/1988</t>
  </si>
  <si>
    <t>du 01/07/1988 au 31/12/1988</t>
  </si>
  <si>
    <t>10.110,00 F</t>
  </si>
  <si>
    <t>121.320,00 F</t>
  </si>
  <si>
    <t>Décret du 29/12/1987</t>
  </si>
  <si>
    <t>du 01/01/1988 au 30/06/1988</t>
  </si>
  <si>
    <t>9.950,00 F</t>
  </si>
  <si>
    <t>119.400,00 F</t>
  </si>
  <si>
    <t>du 01/07/1987 au 31/12/1987</t>
  </si>
  <si>
    <t>9.840,00 F</t>
  </si>
  <si>
    <t>118.080,00 F</t>
  </si>
  <si>
    <t>Décret du 31/12/1986</t>
  </si>
  <si>
    <t>du 01/01/1987 au 30/06/1987</t>
  </si>
  <si>
    <t>9.630,00 F</t>
  </si>
  <si>
    <t>115.560,00 F</t>
  </si>
  <si>
    <t>du 01/07/1986 au 31/12/1986</t>
  </si>
  <si>
    <t>9.480,00 F</t>
  </si>
  <si>
    <t>113.760,00 F</t>
  </si>
  <si>
    <t>Décret du 31/12/1985</t>
  </si>
  <si>
    <t>du 01/01/1986 au 30/06/1986</t>
  </si>
  <si>
    <t>9.220,00 F</t>
  </si>
  <si>
    <t>110.640,00 F</t>
  </si>
  <si>
    <t>du 01/07/1985 au 31/12/1985</t>
  </si>
  <si>
    <t>9.060,00 F</t>
  </si>
  <si>
    <t>108.720,00 F</t>
  </si>
  <si>
    <t>Décret du 28/12/1984</t>
  </si>
  <si>
    <t>du 01/01/1985 au 30/06/1985</t>
  </si>
  <si>
    <t>8.730,00 F</t>
  </si>
  <si>
    <t>104.760,00 F</t>
  </si>
  <si>
    <t>du 01/07/1984 au 31/12/1984</t>
  </si>
  <si>
    <t>8.490,00 F</t>
  </si>
  <si>
    <t>101.880,00 F</t>
  </si>
  <si>
    <t>Décret du 28/06/1984</t>
  </si>
  <si>
    <t>du 01/01/1984 au 30/06/1984</t>
  </si>
  <si>
    <t>8.110,00 F</t>
  </si>
  <si>
    <t>97.320,00 F</t>
  </si>
  <si>
    <t>Décret du 30/12/1983</t>
  </si>
  <si>
    <t>du 01/07/1983 au 31/12/1983</t>
  </si>
  <si>
    <t>7.870,00 F</t>
  </si>
  <si>
    <t>94.440,00 F</t>
  </si>
  <si>
    <t>Décret du 28/06/1983</t>
  </si>
  <si>
    <t>du 01/01/1983 au 30/06/1983</t>
  </si>
  <si>
    <t>7.410,00 F</t>
  </si>
  <si>
    <t>88.920,00 F</t>
  </si>
  <si>
    <t>Décret du 28/12/1982</t>
  </si>
  <si>
    <t>du 01/07/1982 au 31/12/1982</t>
  </si>
  <si>
    <t>7.080,00 F</t>
  </si>
  <si>
    <t>84.960,00 F</t>
  </si>
  <si>
    <t>Décret du 29/06/1982</t>
  </si>
  <si>
    <t>du 01/01/1982 au 30/06/1982</t>
  </si>
  <si>
    <t>6.590,00 F</t>
  </si>
  <si>
    <t>79.080,00 F</t>
  </si>
  <si>
    <t>Décret du 30/12/1981</t>
  </si>
  <si>
    <t>du 01/01/1981 au 31/12/1981</t>
  </si>
  <si>
    <t>5.730,00 F</t>
  </si>
  <si>
    <t>68.760,00 F</t>
  </si>
  <si>
    <t>Décret du 24/12/1980</t>
  </si>
  <si>
    <t>du 01/01/1980 au 31/12/1980</t>
  </si>
  <si>
    <t>5.010,00 F</t>
  </si>
  <si>
    <t>60.120,00 F</t>
  </si>
  <si>
    <t>Décret du 28/12/1979</t>
  </si>
  <si>
    <t>du 01/01/1979 au 31/12/1979</t>
  </si>
  <si>
    <t>4.470,00 F</t>
  </si>
  <si>
    <t>53.640,00 F</t>
  </si>
  <si>
    <t>Décret du 26/12/1978</t>
  </si>
  <si>
    <t>du 01/01/1978 au 31/12/1978</t>
  </si>
  <si>
    <t>4.000,00 F</t>
  </si>
  <si>
    <t>48.000,00 F</t>
  </si>
  <si>
    <t>Décret du 27/12/1977</t>
  </si>
  <si>
    <t>du 01/01/1977 au 31/12/1977</t>
  </si>
  <si>
    <t>3.610,00 F</t>
  </si>
  <si>
    <t>43.320,00 F</t>
  </si>
  <si>
    <t>Décret du 29/12/1976</t>
  </si>
  <si>
    <t>du 01/01/1976 au 31/12/1976</t>
  </si>
  <si>
    <t>3.160,00 F</t>
  </si>
  <si>
    <t>37.920,00 F</t>
  </si>
  <si>
    <t>Décret du 29/12/1975</t>
  </si>
  <si>
    <t>du 01/01/1975 au 31/12/1975</t>
  </si>
  <si>
    <t>2.750,00 F</t>
  </si>
  <si>
    <t>33.000,00 F</t>
  </si>
  <si>
    <t>Décret du 30/12/1974</t>
  </si>
  <si>
    <t>du 01/01/1974 au 31/12/1974</t>
  </si>
  <si>
    <t>2.320,00 F</t>
  </si>
  <si>
    <t>27.840,00 F</t>
  </si>
  <si>
    <t>Décret du 29/12/1973</t>
  </si>
  <si>
    <t>du 01/01/1973 au 31/12/1973</t>
  </si>
  <si>
    <t>2.040,00 F</t>
  </si>
  <si>
    <t>24.480,00 F</t>
  </si>
  <si>
    <t>Décret du 29/12/1972</t>
  </si>
  <si>
    <t>du 01/01/1972 au 31/12/1972</t>
  </si>
  <si>
    <t>1.830,00 F</t>
  </si>
  <si>
    <t>21.960,00 F</t>
  </si>
  <si>
    <t>Décret du 30/12/1971</t>
  </si>
  <si>
    <t>du 01/01/1971 au 31/12/1971</t>
  </si>
  <si>
    <t>1.650,00 F</t>
  </si>
  <si>
    <t>19.800,00 F</t>
  </si>
  <si>
    <t>Décret du 22/12/1970</t>
  </si>
  <si>
    <t>du 01/01/1970 au 31/12/1970</t>
  </si>
  <si>
    <t>1.500,00 F</t>
  </si>
  <si>
    <t>18.000,00 F</t>
  </si>
  <si>
    <t>Décret du 30/12/1969</t>
  </si>
  <si>
    <t>du 01/01/1969 au 31/12/1969</t>
  </si>
  <si>
    <t>1.360,00 F</t>
  </si>
  <si>
    <t>16.320,00 F</t>
  </si>
  <si>
    <t>Décret du 30/12/1968</t>
  </si>
  <si>
    <t>du 01/01/1968 au 31/12/1968</t>
  </si>
  <si>
    <t>1.200,00 F</t>
  </si>
  <si>
    <t>14.400,00 F</t>
  </si>
  <si>
    <t>Décret du 22/12/1967</t>
  </si>
  <si>
    <t>du 01/01/1967 au 31/12/1967</t>
  </si>
  <si>
    <t>1.140,00 F</t>
  </si>
  <si>
    <t>13.680,00 F</t>
  </si>
  <si>
    <t>Décret du 23/12/1966</t>
  </si>
  <si>
    <t>du 01/01/1966 au 31/12/1966</t>
  </si>
  <si>
    <t>1.080,00 F</t>
  </si>
  <si>
    <t>12.960,00 F</t>
  </si>
  <si>
    <t>Décret du 24/12/1965</t>
  </si>
  <si>
    <t>du 01/01/1965 au 31/12/1965</t>
  </si>
  <si>
    <t>1.020,00 F</t>
  </si>
  <si>
    <t>12.240,00 F</t>
  </si>
  <si>
    <t>Décret du 24/12/1964</t>
  </si>
  <si>
    <t>du 01/01/1964 au 31/12/1964</t>
  </si>
  <si>
    <t>950,00 F</t>
  </si>
  <si>
    <t>11.400,00 F</t>
  </si>
  <si>
    <t>Décret du 24/12/1963</t>
  </si>
  <si>
    <t>du 01/01/1963 au 31/12/1963</t>
  </si>
  <si>
    <t>870,00 F</t>
  </si>
  <si>
    <t>10.440,00 F</t>
  </si>
  <si>
    <t>Décret du 26/12/1962</t>
  </si>
  <si>
    <t>du 01/01/1962 au 31/12/1962</t>
  </si>
  <si>
    <t>800,00 F</t>
  </si>
  <si>
    <t>9.600,00 F</t>
  </si>
  <si>
    <t>Décret du 29/12/1961</t>
  </si>
  <si>
    <t>du 01/04/1961 au 31/12/1961</t>
  </si>
  <si>
    <t>700,00 F</t>
  </si>
  <si>
    <t>8.400,00 F</t>
  </si>
  <si>
    <t>Décret du 16/02/1961</t>
  </si>
  <si>
    <t>du 01/01/1961 au 31/03/1961</t>
  </si>
  <si>
    <t>600,00 F</t>
  </si>
  <si>
    <t>7.200,00 F</t>
  </si>
  <si>
    <t>Décret du 29/06/1960</t>
  </si>
  <si>
    <t>du 01/07/1960 au 31/12/1960</t>
  </si>
  <si>
    <t>590,00 F</t>
  </si>
  <si>
    <t>du 01/01/1960 au 30/06/1960</t>
  </si>
  <si>
    <t>550,00 F</t>
  </si>
  <si>
    <t>6.600,00 F</t>
  </si>
  <si>
    <t>du 01/01/1959 au 31/12/1959</t>
  </si>
  <si>
    <t>55.000 AF</t>
  </si>
  <si>
    <t>660.000 AF</t>
  </si>
  <si>
    <t>Décret du 31/12/1958</t>
  </si>
  <si>
    <t>du 01/01/1958 au 31/12/1958</t>
  </si>
  <si>
    <t>50.000 AF</t>
  </si>
  <si>
    <t>600.000 AF</t>
  </si>
  <si>
    <t>Décret du 23/12/1957</t>
  </si>
  <si>
    <t>du 01/01/1957 au 31/12/1957</t>
  </si>
  <si>
    <t>44.000 AF</t>
  </si>
  <si>
    <t>528.000 AF</t>
  </si>
  <si>
    <t>Décret du 29/09/1955</t>
  </si>
  <si>
    <t>du 01/01/1956 au 31/12/1956</t>
  </si>
  <si>
    <t>du 01/10/1955 au 31/12/1955</t>
  </si>
  <si>
    <t>du 01/01/1955 au 30/09/1955</t>
  </si>
  <si>
    <t>38.000 AF</t>
  </si>
  <si>
    <t>456.000 AF</t>
  </si>
  <si>
    <t>Loi du 14/04/1952</t>
  </si>
  <si>
    <t>du 01/01/1954 au 31/12/1954</t>
  </si>
  <si>
    <t>du 01/01/1953 au 31/12/1953</t>
  </si>
  <si>
    <t>du 01/04/1952 au 31/12/1952</t>
  </si>
  <si>
    <t>du 01/01/1952 au 31/03/1952</t>
  </si>
  <si>
    <t>34.000 AF</t>
  </si>
  <si>
    <t>408.000 AF</t>
  </si>
  <si>
    <t>Loi du 29/09/1951</t>
  </si>
  <si>
    <t>du 01/10/1951 au 31/12/1951</t>
  </si>
  <si>
    <t>du 01/01/1951 au 30/09/1951</t>
  </si>
  <si>
    <t>27.000 AF</t>
  </si>
  <si>
    <t>324.000 AF</t>
  </si>
  <si>
    <t>Loi du 30/12/1950</t>
  </si>
  <si>
    <t>du 01/01/1950 au 31/12/1950</t>
  </si>
  <si>
    <t>22.000 AF</t>
  </si>
  <si>
    <t>264.000 AF</t>
  </si>
  <si>
    <t>Loi du 24/02/1949</t>
  </si>
  <si>
    <t>du 01/03/1949 au 31/12/1949</t>
  </si>
  <si>
    <t>du 01/01/1949 au 28/02/1949</t>
  </si>
  <si>
    <t>19.000 AF</t>
  </si>
  <si>
    <t>228 .000 AF</t>
  </si>
  <si>
    <t>Décret du 02/03/1948</t>
  </si>
  <si>
    <t>du 01/03/1948 au 31/12/1948</t>
  </si>
  <si>
    <t>228.000 AF</t>
  </si>
  <si>
    <t>du 01/01/1948 au 20/02/1948</t>
  </si>
  <si>
    <t>17.000 AF</t>
  </si>
  <si>
    <t>204.000 AF</t>
  </si>
  <si>
    <t>Décret du 24/09/1947</t>
  </si>
  <si>
    <t>du 01/10/1947 au 31/12/1947</t>
  </si>
  <si>
    <t>du 01/01/1947 au 30/09/1947</t>
  </si>
  <si>
    <t>12.500 AF</t>
  </si>
  <si>
    <t>150.000 AF</t>
  </si>
  <si>
    <t>Décret du 07/10/1946</t>
  </si>
  <si>
    <t>du 01/10/1946 au 31/12/1946</t>
  </si>
  <si>
    <t>du 01/07/1946 au 30/09/1946</t>
  </si>
  <si>
    <t>10.000 AF</t>
  </si>
  <si>
    <t>120.000 AF</t>
  </si>
  <si>
    <t>Ordonnance du 04/10/1945 art. 31</t>
  </si>
  <si>
    <t>du 01/01/1946 au 30/06/1946</t>
  </si>
  <si>
    <t>Ordonnance du 20/06/1945</t>
  </si>
  <si>
    <t>du 01/04/1945 au 31/12/1945</t>
  </si>
  <si>
    <t>du 01/01/1945 au 31/03/1945</t>
  </si>
  <si>
    <t>60.000 AF</t>
  </si>
  <si>
    <t>Ordonnance du 20/10/1944</t>
  </si>
  <si>
    <t>du 01/09/1944 au 31/12/1944</t>
  </si>
  <si>
    <t>du 01/01/1944 au 31/08/1944</t>
  </si>
  <si>
    <t>48.000 AF</t>
  </si>
  <si>
    <t>Loi du 06/01/1942</t>
  </si>
  <si>
    <t>du 01/01/1943 au 31/12/1943</t>
  </si>
  <si>
    <t>42.000 AF</t>
  </si>
  <si>
    <t>du 01/01/1942 au 31/12/1942</t>
  </si>
  <si>
    <t>du 01/04/1941 au 31/12/1941</t>
  </si>
  <si>
    <t>30.000 AF</t>
  </si>
  <si>
    <t>Loi du 14/03/1941 art.19</t>
  </si>
  <si>
    <t>du 01/01/1941 au 31/03/1941</t>
  </si>
  <si>
    <t>18.000 AF</t>
  </si>
  <si>
    <t>Décret-loi du 14/06/1938</t>
  </si>
  <si>
    <t>du 01/01/1940 au 31/12/1940</t>
  </si>
  <si>
    <t>du 01/01/1939 au 31/12/1939</t>
  </si>
  <si>
    <t>du 01/07/1938 au 31/12/1938</t>
  </si>
  <si>
    <t>du 01/01/1938 au 30/06/1938</t>
  </si>
  <si>
    <t>15.000 AF</t>
  </si>
  <si>
    <t>Loi du 26/08/1936 modifiée</t>
  </si>
  <si>
    <t>du 01/01/1937 au 31/12/1937</t>
  </si>
  <si>
    <t>du 01/01/1936 au 31/12/1936</t>
  </si>
  <si>
    <t>12.000 AF</t>
  </si>
  <si>
    <t>Décret-loi du 28/10/1935 art. 2 § 2</t>
  </si>
  <si>
    <t>du 01/01/1935 au 31/12/1935</t>
  </si>
  <si>
    <t>10.800 AF</t>
  </si>
  <si>
    <t>Loi du 05/04/1928 modifiée</t>
  </si>
  <si>
    <t>du 01/01/1934 au 31/12/1934</t>
  </si>
  <si>
    <t>du 01/01/1933 au 31/12/1933</t>
  </si>
  <si>
    <t>du 01/01/1932 au 31/12/1932</t>
  </si>
  <si>
    <t>du 01/01/1931 au 31/12/1931</t>
  </si>
  <si>
    <t>du 01/07/1930 au 31/12/1930</t>
  </si>
  <si>
    <t>(6/2010, CNAV)</t>
  </si>
  <si>
    <t>(6/2010, Insee)</t>
  </si>
  <si>
    <t>JO 17/12/2009</t>
  </si>
  <si>
    <t>JO 26/06/2009</t>
  </si>
  <si>
    <t>JO 28/06/2008</t>
  </si>
  <si>
    <t>JO 29/06/2007</t>
  </si>
  <si>
    <t>JO 30/06/2006</t>
  </si>
  <si>
    <t>JO 30/06/2005</t>
  </si>
  <si>
    <t>Décret du 19/12/2008</t>
  </si>
  <si>
    <t>SMIC brut</t>
  </si>
  <si>
    <t>Plafond de la sécurité sociale brut (PSS)</t>
  </si>
  <si>
    <t>horaire</t>
  </si>
  <si>
    <t xml:space="preserve">mensuel </t>
  </si>
  <si>
    <t>annuel</t>
  </si>
  <si>
    <t>texte</t>
  </si>
  <si>
    <t>Ratio PSS/Smic</t>
  </si>
  <si>
    <t>Notes: (i) Le Smic brut est légalement défini au niveau horaire. Les équivalents mensuels et annuels ont été calculés en multipliant le Smic horaire par 151.67 heures (35h par semaine x 4,33 semaines), puis par 12 mois. Inversement, le PSS est légalement défini au niveau mensuel. Les équivalents horaires ont été calculés en divisant par 151.67 heures et en multipliant par 12 mois. (ii) Le Pss n'est généralement révisé qu'une fois par an (au 1er janvier). Le Smic est généralement révisé deux fois par an (au 1er janvier et au 1er juillet); ont été reportées ici les valeurs au 1er juillet de chaque année (sauf pour 2010, à compléter).</t>
  </si>
  <si>
    <t xml:space="preserve">Total (salaire brut &gt; 4 PSS ) </t>
  </si>
  <si>
    <t>Note: Les régimes sociaux applicables aux non-salariés sont complexes, et sont présentés ici de façon simplifiée (cf. www.le-rsi.fr pour plus détails). En particulier: (i) Le plafond de la cotisation maladie-maternité-invalidité de 6.60% est égal à 5 PSS et non 4 PSS (tous régimes non salariés); inversement, le plafond de la cotisation retraite complémentaire de 6.50% des commerçants et industriels est égal à 3 PSS et non 4 PSS; (ii) Les taux de cotisation retraite complémentaire des professions libérales sont très variables; le taux indiqué ici (6.50%) est le plus courant.</t>
  </si>
  <si>
    <t>Total général prélèvement sociaux</t>
  </si>
  <si>
    <t>Taux du prélèvement forfaitaire libératoire (PFL)</t>
  </si>
  <si>
    <t>Total général (contribuables optant pour le PFL)</t>
  </si>
  <si>
    <t>(25/10/2010)</t>
  </si>
  <si>
    <t>JO ???</t>
  </si>
  <si>
    <t>Arrêté ???</t>
  </si>
  <si>
    <t>SMIC et PSS depuis 2005</t>
  </si>
  <si>
    <t>et ainsi de suite. Exemple: salaire brut Cepremap = 1241.18€ (&lt;PSS), mais les cotisations tranche A (&lt;PSS) ne sont</t>
  </si>
  <si>
    <t>calculées que sur 970.10€ (=51.00h (horaire déclaré) x 2 8885€/151.67h (horaire temps plein)); à PSE, salaire brut = 2000.00€, mais</t>
  </si>
  <si>
    <t>(note: le bulletin Cepremap ne contient pas de cotisation salariale retraite; étrange)</t>
  </si>
  <si>
    <t>(hors taxe sur les salaires: à PSE, 4.25% déplaf + 4.25% plaf; visiblement, le Cepremap n'est pas soumis à la taxe sur les salaires)</t>
  </si>
  <si>
    <t>Note: la plupart des données législatives (taux, barèmes, seuils etc.) sont saisies directement dans Parametres.xls, avec indication de la source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</si>
</sst>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 &quot;€&quot;"/>
    <numFmt numFmtId="167" formatCode="0.0%"/>
    <numFmt numFmtId="168" formatCode="#,##0.0"/>
    <numFmt numFmtId="169" formatCode="#,##0.000"/>
    <numFmt numFmtId="170" formatCode="#,##0.0000"/>
    <numFmt numFmtId="171" formatCode="#,##0.00000"/>
    <numFmt numFmtId="172" formatCode="#,##0.0\ &quot;€&quot;"/>
    <numFmt numFmtId="173" formatCode="#,##0.0000000000000\ &quot;€&quot;"/>
    <numFmt numFmtId="174" formatCode="#,##0.000\ &quot;€&quot;"/>
    <numFmt numFmtId="175" formatCode="#,##0.0000\ &quot;€&quot;"/>
    <numFmt numFmtId="176" formatCode="#,##0\ &quot;€&quot;"/>
    <numFmt numFmtId="177" formatCode="0.000%"/>
    <numFmt numFmtId="178" formatCode="&quot;Vrai&quot;;&quot;Vrai&quot;;&quot;Faux&quot;"/>
    <numFmt numFmtId="179" formatCode="&quot;Actif&quot;;&quot;Actif&quot;;&quot;Inactif&quot;"/>
    <numFmt numFmtId="180" formatCode="#,##0.00\ _€"/>
    <numFmt numFmtId="181" formatCode="[$-40C]dddd\ d\ mmmm\ yyyy"/>
    <numFmt numFmtId="182" formatCode="0.0000%"/>
  </numFmts>
  <fonts count="42">
    <font>
      <sz val="11"/>
      <color indexed="8"/>
      <name val="Calibri"/>
      <family val="2"/>
    </font>
    <font>
      <b/>
      <sz val="11"/>
      <color indexed="8"/>
      <name val="Calibri"/>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2"/>
    </font>
    <font>
      <sz val="10"/>
      <name val="Arial"/>
      <family val="0"/>
    </font>
    <font>
      <sz val="11"/>
      <color indexed="8"/>
      <name val="Arial"/>
      <family val="2"/>
    </font>
    <font>
      <u val="single"/>
      <sz val="11"/>
      <color indexed="36"/>
      <name val="Calibri"/>
      <family val="2"/>
    </font>
    <font>
      <b/>
      <sz val="12"/>
      <color indexed="8"/>
      <name val="Calibri"/>
      <family val="2"/>
    </font>
    <font>
      <b/>
      <sz val="12"/>
      <color indexed="8"/>
      <name val="Verdana"/>
      <family val="2"/>
    </font>
    <font>
      <sz val="12"/>
      <color indexed="8"/>
      <name val="Verdana"/>
      <family val="2"/>
    </font>
    <font>
      <i/>
      <sz val="12"/>
      <color indexed="8"/>
      <name val="Verdana"/>
      <family val="2"/>
    </font>
    <font>
      <b/>
      <i/>
      <sz val="12"/>
      <color indexed="8"/>
      <name val="Verdana"/>
      <family val="2"/>
    </font>
    <font>
      <sz val="12"/>
      <color indexed="8"/>
      <name val="Calibri"/>
      <family val="2"/>
    </font>
    <font>
      <u val="single"/>
      <sz val="12"/>
      <color indexed="12"/>
      <name val="Calibri"/>
      <family val="2"/>
    </font>
    <font>
      <sz val="14"/>
      <color indexed="8"/>
      <name val="Calibri"/>
      <family val="2"/>
    </font>
    <font>
      <b/>
      <sz val="12"/>
      <name val="Arial"/>
      <family val="2"/>
    </font>
    <font>
      <sz val="12"/>
      <color indexed="8"/>
      <name val="Arial"/>
      <family val="2"/>
    </font>
    <font>
      <b/>
      <sz val="12"/>
      <color indexed="8"/>
      <name val="Arial"/>
      <family val="2"/>
    </font>
    <font>
      <vertAlign val="subscript"/>
      <sz val="11"/>
      <color indexed="8"/>
      <name val="Calibri"/>
      <family val="2"/>
    </font>
    <font>
      <b/>
      <i/>
      <sz val="12"/>
      <color indexed="30"/>
      <name val="Verdana"/>
      <family val="2"/>
    </font>
    <font>
      <b/>
      <i/>
      <sz val="10"/>
      <color indexed="8"/>
      <name val="Calibri"/>
      <family val="2"/>
    </font>
    <font>
      <i/>
      <sz val="10"/>
      <color indexed="8"/>
      <name val="Calibri"/>
      <family val="2"/>
    </font>
    <font>
      <b/>
      <sz val="10"/>
      <name val="Arial"/>
      <family val="2"/>
    </font>
    <font>
      <sz val="9"/>
      <color indexed="8"/>
      <name val="Arial"/>
      <family val="2"/>
    </font>
    <font>
      <b/>
      <sz val="9"/>
      <color indexed="8"/>
      <name val="Arial"/>
      <family val="2"/>
    </font>
    <font>
      <sz val="11"/>
      <name val="Calibri"/>
      <family val="2"/>
    </font>
    <font>
      <sz val="16"/>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1"/>
        <bgColor indexed="64"/>
      </patternFill>
    </fill>
  </fills>
  <borders count="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color indexed="63"/>
      </right>
      <top style="thick"/>
      <bottom>
        <color indexed="63"/>
      </bottom>
    </border>
    <border>
      <left style="thick"/>
      <right>
        <color indexed="63"/>
      </right>
      <top style="dashed"/>
      <bottom>
        <color indexed="63"/>
      </bottom>
    </border>
    <border>
      <left>
        <color indexed="63"/>
      </left>
      <right>
        <color indexed="63"/>
      </right>
      <top style="dashed"/>
      <bottom>
        <color indexed="63"/>
      </bottom>
    </border>
    <border>
      <left style="thick"/>
      <right>
        <color indexed="63"/>
      </right>
      <top>
        <color indexed="63"/>
      </top>
      <bottom style="dashed"/>
    </border>
    <border>
      <left>
        <color indexed="63"/>
      </left>
      <right>
        <color indexed="63"/>
      </right>
      <top>
        <color indexed="63"/>
      </top>
      <bottom style="dashed"/>
    </border>
    <border>
      <left>
        <color indexed="63"/>
      </left>
      <right style="thick"/>
      <top>
        <color indexed="63"/>
      </top>
      <bottom style="dashed"/>
    </border>
    <border>
      <left style="medium">
        <color indexed="9"/>
      </left>
      <right>
        <color indexed="63"/>
      </right>
      <top>
        <color indexed="63"/>
      </top>
      <bottom>
        <color indexed="63"/>
      </bottom>
    </border>
    <border>
      <left style="thin"/>
      <right style="thick"/>
      <top>
        <color indexed="63"/>
      </top>
      <bottom>
        <color indexed="63"/>
      </bottom>
    </border>
    <border>
      <left style="thin"/>
      <right style="thick"/>
      <top style="thin"/>
      <bottom>
        <color indexed="63"/>
      </bottom>
    </border>
    <border>
      <left style="thin"/>
      <right style="thick"/>
      <top>
        <color indexed="63"/>
      </top>
      <bottom style="thin"/>
    </border>
    <border>
      <left style="thin"/>
      <right style="thick"/>
      <top>
        <color indexed="63"/>
      </top>
      <bottom style="thick"/>
    </border>
    <border>
      <left style="thin"/>
      <right style="thick"/>
      <top style="dashed"/>
      <bottom>
        <color indexed="63"/>
      </bottom>
    </border>
    <border>
      <left style="thin"/>
      <right style="thick"/>
      <top>
        <color indexed="63"/>
      </top>
      <bottom style="dashed"/>
    </border>
    <border>
      <left style="thick"/>
      <right>
        <color indexed="63"/>
      </right>
      <top style="dashed"/>
      <bottom style="medium"/>
    </border>
    <border>
      <left>
        <color indexed="63"/>
      </left>
      <right>
        <color indexed="63"/>
      </right>
      <top style="dashed"/>
      <bottom style="medium"/>
    </border>
    <border>
      <left>
        <color indexed="63"/>
      </left>
      <right style="thick"/>
      <top style="dashed"/>
      <bottom style="medium"/>
    </border>
    <border>
      <left style="thin"/>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ck"/>
      <right>
        <color indexed="63"/>
      </right>
      <top style="thick"/>
      <bottom>
        <color indexed="63"/>
      </bottom>
    </border>
    <border>
      <left style="thick"/>
      <right>
        <color indexed="63"/>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ck"/>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ck"/>
      <right>
        <color indexed="63"/>
      </right>
      <top style="medium"/>
      <bottom style="thick"/>
    </border>
    <border>
      <left style="medium"/>
      <right style="thin"/>
      <top style="medium"/>
      <bottom style="thick"/>
    </border>
    <border>
      <left style="thin"/>
      <right style="thin"/>
      <top style="medium"/>
      <bottom style="thick"/>
    </border>
    <border>
      <left style="thin"/>
      <right style="medium"/>
      <top style="medium"/>
      <bottom style="thick"/>
    </border>
    <border>
      <left style="medium"/>
      <right>
        <color indexed="63"/>
      </right>
      <top style="medium"/>
      <bottom style="thick"/>
    </border>
    <border>
      <left style="thin">
        <color indexed="8"/>
      </left>
      <right style="thin">
        <color indexed="8"/>
      </right>
      <top style="medium"/>
      <bottom style="thick"/>
    </border>
    <border>
      <left style="thin">
        <color indexed="8"/>
      </left>
      <right style="medium"/>
      <top style="medium"/>
      <bottom style="thick"/>
    </border>
    <border>
      <left>
        <color indexed="63"/>
      </left>
      <right style="thick"/>
      <top style="medium"/>
      <bottom style="thick"/>
    </border>
    <border>
      <left>
        <color indexed="63"/>
      </left>
      <right style="medium">
        <color indexed="9"/>
      </right>
      <top>
        <color indexed="63"/>
      </top>
      <bottom>
        <color indexed="63"/>
      </bottom>
    </border>
    <border>
      <left>
        <color indexed="63"/>
      </left>
      <right style="thick"/>
      <top style="thick"/>
      <bottom>
        <color indexed="63"/>
      </bottom>
    </border>
    <border>
      <left style="medium"/>
      <right>
        <color indexed="63"/>
      </right>
      <top style="thick"/>
      <bottom>
        <color indexed="63"/>
      </bottom>
    </border>
    <border>
      <left>
        <color indexed="63"/>
      </left>
      <right style="medium"/>
      <top style="thick"/>
      <bottom>
        <color indexed="63"/>
      </bottom>
    </border>
    <border>
      <left>
        <color indexed="63"/>
      </left>
      <right style="thin"/>
      <top>
        <color indexed="63"/>
      </top>
      <bottom style="thin"/>
    </border>
    <border>
      <left style="medium">
        <color indexed="9"/>
      </left>
      <right style="medium">
        <color indexed="9"/>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5"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0" fontId="10" fillId="7" borderId="1" applyNumberFormat="0" applyAlignment="0" applyProtection="0"/>
    <xf numFmtId="0" fontId="8" fillId="3" borderId="0" applyNumberFormat="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2" borderId="0" applyNumberFormat="0" applyBorder="0" applyAlignment="0" applyProtection="0"/>
    <xf numFmtId="0" fontId="19" fillId="0" borderId="0">
      <alignment/>
      <protection/>
    </xf>
    <xf numFmtId="0" fontId="19" fillId="0" borderId="0">
      <alignment/>
      <protection/>
    </xf>
    <xf numFmtId="9" fontId="0" fillId="0" borderId="0" applyFont="0" applyFill="0" applyBorder="0" applyAlignment="0" applyProtection="0"/>
    <xf numFmtId="0" fontId="7" fillId="4" borderId="0" applyNumberFormat="0" applyBorder="0" applyAlignment="0" applyProtection="0"/>
    <xf numFmtId="0" fontId="11" fillId="20" borderId="4" applyNumberFormat="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 fillId="0" borderId="8" applyNumberFormat="0" applyFill="0" applyAlignment="0" applyProtection="0"/>
    <xf numFmtId="0" fontId="14" fillId="23" borderId="9" applyNumberFormat="0" applyAlignment="0" applyProtection="0"/>
  </cellStyleXfs>
  <cellXfs count="228">
    <xf numFmtId="0" fontId="0" fillId="0" borderId="0" xfId="0" applyAlignment="1">
      <alignment/>
    </xf>
    <xf numFmtId="3" fontId="19" fillId="0" borderId="0" xfId="52" applyNumberFormat="1" applyFont="1" applyAlignment="1">
      <alignment horizontal="center" vertical="center"/>
      <protection/>
    </xf>
    <xf numFmtId="3" fontId="19" fillId="0" borderId="0" xfId="52" applyNumberFormat="1" applyAlignment="1">
      <alignment horizontal="center" vertical="center"/>
      <protection/>
    </xf>
    <xf numFmtId="166" fontId="19" fillId="0" borderId="0" xfId="52" applyNumberFormat="1" applyAlignment="1">
      <alignment horizontal="center" vertical="center"/>
      <protection/>
    </xf>
    <xf numFmtId="10" fontId="19" fillId="0" borderId="0" xfId="52" applyNumberFormat="1" applyAlignment="1">
      <alignment horizontal="center" vertical="center"/>
      <protection/>
    </xf>
    <xf numFmtId="167" fontId="19" fillId="0" borderId="0" xfId="52" applyNumberFormat="1" applyAlignment="1">
      <alignment horizontal="center" vertical="center"/>
      <protection/>
    </xf>
    <xf numFmtId="0" fontId="0" fillId="0" borderId="0" xfId="0" applyAlignment="1">
      <alignment horizontal="center"/>
    </xf>
    <xf numFmtId="2" fontId="0" fillId="0" borderId="0" xfId="0" applyNumberFormat="1" applyAlignment="1">
      <alignment horizontal="center"/>
    </xf>
    <xf numFmtId="0" fontId="0" fillId="0" borderId="0" xfId="0" applyAlignment="1">
      <alignment horizontal="left"/>
    </xf>
    <xf numFmtId="4" fontId="19" fillId="0" borderId="0" xfId="52" applyNumberFormat="1" applyAlignment="1">
      <alignment horizontal="center" vertical="center"/>
      <protection/>
    </xf>
    <xf numFmtId="0" fontId="0" fillId="0" borderId="0" xfId="0" applyAlignment="1">
      <alignment horizontal="center" vertical="center"/>
    </xf>
    <xf numFmtId="14" fontId="20" fillId="0" borderId="0" xfId="0" applyNumberFormat="1" applyFont="1" applyAlignment="1">
      <alignment horizontal="center" vertical="center"/>
    </xf>
    <xf numFmtId="9" fontId="19" fillId="0" borderId="0" xfId="52" applyNumberFormat="1" applyAlignment="1">
      <alignment horizontal="center" vertical="center"/>
      <protection/>
    </xf>
    <xf numFmtId="9" fontId="0" fillId="0" borderId="0" xfId="0" applyNumberFormat="1" applyAlignment="1">
      <alignment/>
    </xf>
    <xf numFmtId="3" fontId="19" fillId="0" borderId="0" xfId="52" applyNumberFormat="1" applyFont="1" applyAlignment="1">
      <alignment horizontal="left" vertical="center"/>
      <protection/>
    </xf>
    <xf numFmtId="166" fontId="0" fillId="0" borderId="0" xfId="0" applyNumberFormat="1" applyAlignment="1">
      <alignment/>
    </xf>
    <xf numFmtId="175" fontId="0" fillId="0" borderId="0" xfId="0" applyNumberFormat="1" applyAlignment="1">
      <alignment/>
    </xf>
    <xf numFmtId="0" fontId="1" fillId="0" borderId="0" xfId="0" applyFont="1" applyAlignment="1">
      <alignment horizontal="center"/>
    </xf>
    <xf numFmtId="176" fontId="0" fillId="0" borderId="0" xfId="0" applyNumberFormat="1" applyAlignment="1">
      <alignment horizontal="center"/>
    </xf>
    <xf numFmtId="10" fontId="0" fillId="0" borderId="0" xfId="0" applyNumberFormat="1" applyAlignment="1">
      <alignment horizontal="center"/>
    </xf>
    <xf numFmtId="10" fontId="1" fillId="0" borderId="0" xfId="0" applyNumberFormat="1" applyFont="1" applyAlignment="1">
      <alignment horizontal="center"/>
    </xf>
    <xf numFmtId="0" fontId="23" fillId="2" borderId="0" xfId="0" applyFont="1" applyFill="1" applyAlignment="1">
      <alignment horizontal="left" wrapText="1"/>
    </xf>
    <xf numFmtId="0" fontId="23" fillId="2" borderId="0" xfId="0" applyFont="1" applyFill="1" applyAlignment="1">
      <alignment horizontal="center" wrapText="1"/>
    </xf>
    <xf numFmtId="0" fontId="24" fillId="7" borderId="0" xfId="0" applyFont="1" applyFill="1" applyAlignment="1">
      <alignment horizontal="center" wrapText="1"/>
    </xf>
    <xf numFmtId="0" fontId="24" fillId="2" borderId="0" xfId="0" applyFont="1" applyFill="1" applyAlignment="1">
      <alignment horizontal="center" wrapText="1"/>
    </xf>
    <xf numFmtId="2" fontId="24" fillId="7" borderId="0" xfId="0" applyNumberFormat="1" applyFont="1" applyFill="1" applyAlignment="1">
      <alignment horizontal="center" wrapText="1"/>
    </xf>
    <xf numFmtId="9" fontId="24" fillId="7" borderId="0" xfId="0" applyNumberFormat="1" applyFont="1" applyFill="1" applyAlignment="1">
      <alignment horizontal="center" wrapText="1"/>
    </xf>
    <xf numFmtId="0" fontId="24" fillId="2" borderId="0" xfId="0" applyFont="1" applyFill="1" applyAlignment="1">
      <alignment horizontal="left" wrapText="1"/>
    </xf>
    <xf numFmtId="0" fontId="25" fillId="7" borderId="0" xfId="0" applyFont="1" applyFill="1" applyAlignment="1">
      <alignment horizontal="center" wrapText="1"/>
    </xf>
    <xf numFmtId="0" fontId="23" fillId="0" borderId="0" xfId="0" applyFont="1" applyAlignment="1">
      <alignment wrapText="1"/>
    </xf>
    <xf numFmtId="0" fontId="27" fillId="0" borderId="0" xfId="0" applyFont="1" applyAlignment="1">
      <alignment/>
    </xf>
    <xf numFmtId="0" fontId="25" fillId="0" borderId="0" xfId="0" applyFont="1" applyAlignment="1">
      <alignment wrapText="1"/>
    </xf>
    <xf numFmtId="0" fontId="28" fillId="0" borderId="0" xfId="45" applyFont="1" applyAlignment="1" applyProtection="1">
      <alignment wrapText="1"/>
      <protection/>
    </xf>
    <xf numFmtId="0" fontId="29" fillId="0" borderId="0" xfId="0" applyFont="1" applyAlignment="1">
      <alignment/>
    </xf>
    <xf numFmtId="0" fontId="30" fillId="24" borderId="0" xfId="0" applyFont="1" applyFill="1" applyAlignment="1">
      <alignment horizontal="left"/>
    </xf>
    <xf numFmtId="0" fontId="31" fillId="0" borderId="0" xfId="0" applyFont="1" applyAlignment="1">
      <alignment/>
    </xf>
    <xf numFmtId="1" fontId="32" fillId="0" borderId="0" xfId="54" applyNumberFormat="1" applyFont="1" applyAlignment="1">
      <alignment/>
    </xf>
    <xf numFmtId="0" fontId="32" fillId="0" borderId="0" xfId="0" applyFont="1" applyAlignment="1">
      <alignment/>
    </xf>
    <xf numFmtId="10" fontId="32" fillId="0" borderId="0" xfId="0" applyNumberFormat="1" applyFont="1" applyAlignment="1">
      <alignment/>
    </xf>
    <xf numFmtId="3" fontId="19" fillId="0" borderId="0" xfId="52" applyNumberFormat="1" applyFont="1" applyAlignment="1">
      <alignment horizontal="left" vertical="center"/>
      <protection/>
    </xf>
    <xf numFmtId="0" fontId="1" fillId="0" borderId="10"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10" xfId="0" applyFont="1" applyBorder="1" applyAlignment="1">
      <alignment horizontal="left"/>
    </xf>
    <xf numFmtId="0" fontId="0" fillId="0" borderId="0" xfId="0" applyBorder="1" applyAlignment="1">
      <alignment horizontal="center"/>
    </xf>
    <xf numFmtId="10" fontId="0" fillId="0" borderId="0" xfId="0" applyNumberFormat="1" applyBorder="1" applyAlignment="1">
      <alignment horizontal="center"/>
    </xf>
    <xf numFmtId="0" fontId="1" fillId="0" borderId="10" xfId="0" applyFont="1" applyBorder="1" applyAlignment="1">
      <alignment horizontal="left"/>
    </xf>
    <xf numFmtId="10" fontId="1" fillId="0" borderId="0" xfId="0" applyNumberFormat="1" applyFont="1" applyBorder="1" applyAlignment="1">
      <alignment horizontal="center"/>
    </xf>
    <xf numFmtId="10" fontId="1" fillId="0" borderId="11" xfId="0" applyNumberFormat="1" applyFont="1" applyBorder="1" applyAlignment="1">
      <alignment horizontal="center"/>
    </xf>
    <xf numFmtId="0" fontId="0" fillId="0" borderId="10" xfId="0" applyBorder="1" applyAlignment="1">
      <alignment/>
    </xf>
    <xf numFmtId="0" fontId="0" fillId="0" borderId="0" xfId="0" applyBorder="1" applyAlignment="1">
      <alignment/>
    </xf>
    <xf numFmtId="0" fontId="1" fillId="0" borderId="10" xfId="0" applyFont="1" applyBorder="1" applyAlignment="1">
      <alignment/>
    </xf>
    <xf numFmtId="0" fontId="1" fillId="0" borderId="12" xfId="0" applyFont="1" applyBorder="1" applyAlignment="1">
      <alignment horizontal="left"/>
    </xf>
    <xf numFmtId="176" fontId="0" fillId="0" borderId="13" xfId="0" applyNumberFormat="1" applyBorder="1" applyAlignment="1">
      <alignment horizontal="center"/>
    </xf>
    <xf numFmtId="10" fontId="1" fillId="0" borderId="13" xfId="0" applyNumberFormat="1" applyFont="1" applyBorder="1" applyAlignment="1">
      <alignment horizontal="center"/>
    </xf>
    <xf numFmtId="10" fontId="1" fillId="0" borderId="14" xfId="0" applyNumberFormat="1" applyFont="1" applyBorder="1" applyAlignment="1">
      <alignment horizontal="center"/>
    </xf>
    <xf numFmtId="0" fontId="0" fillId="0" borderId="15" xfId="0" applyFont="1" applyBorder="1" applyAlignment="1">
      <alignment horizontal="left"/>
    </xf>
    <xf numFmtId="10" fontId="0" fillId="0" borderId="16" xfId="0" applyNumberFormat="1" applyBorder="1" applyAlignment="1">
      <alignment horizontal="center"/>
    </xf>
    <xf numFmtId="0" fontId="0" fillId="0" borderId="17" xfId="0" applyBorder="1" applyAlignment="1">
      <alignment/>
    </xf>
    <xf numFmtId="0" fontId="1" fillId="0" borderId="18" xfId="0" applyFont="1" applyBorder="1" applyAlignment="1">
      <alignment horizontal="left"/>
    </xf>
    <xf numFmtId="10" fontId="1" fillId="0" borderId="19" xfId="0" applyNumberFormat="1" applyFont="1" applyBorder="1" applyAlignment="1">
      <alignment horizontal="center"/>
    </xf>
    <xf numFmtId="10" fontId="1" fillId="0" borderId="20" xfId="0" applyNumberFormat="1" applyFont="1" applyBorder="1" applyAlignment="1">
      <alignment horizontal="center"/>
    </xf>
    <xf numFmtId="0" fontId="0" fillId="0" borderId="15" xfId="0" applyBorder="1" applyAlignment="1">
      <alignment/>
    </xf>
    <xf numFmtId="0" fontId="1" fillId="0" borderId="18" xfId="0" applyFont="1" applyBorder="1" applyAlignment="1">
      <alignment/>
    </xf>
    <xf numFmtId="177" fontId="0" fillId="0" borderId="0" xfId="0" applyNumberFormat="1" applyBorder="1" applyAlignment="1">
      <alignment horizontal="center"/>
    </xf>
    <xf numFmtId="0" fontId="1" fillId="0" borderId="12" xfId="0" applyFont="1" applyBorder="1" applyAlignment="1">
      <alignment/>
    </xf>
    <xf numFmtId="10" fontId="0" fillId="0" borderId="11" xfId="0" applyNumberFormat="1" applyFont="1" applyBorder="1" applyAlignment="1">
      <alignment horizontal="center"/>
    </xf>
    <xf numFmtId="10" fontId="0" fillId="0" borderId="17" xfId="0" applyNumberFormat="1" applyFont="1" applyBorder="1" applyAlignment="1">
      <alignment horizontal="center"/>
    </xf>
    <xf numFmtId="0" fontId="0" fillId="0" borderId="21" xfId="0" applyFill="1" applyBorder="1" applyAlignment="1">
      <alignment/>
    </xf>
    <xf numFmtId="0" fontId="0" fillId="0" borderId="0" xfId="0" applyFill="1" applyBorder="1" applyAlignment="1">
      <alignment/>
    </xf>
    <xf numFmtId="0" fontId="0" fillId="0" borderId="22" xfId="0" applyFont="1" applyBorder="1" applyAlignment="1">
      <alignment horizontal="left"/>
    </xf>
    <xf numFmtId="10" fontId="0" fillId="0" borderId="23" xfId="0" applyNumberFormat="1" applyBorder="1" applyAlignment="1">
      <alignment horizontal="center"/>
    </xf>
    <xf numFmtId="0" fontId="0" fillId="0" borderId="24" xfId="0" applyFont="1" applyBorder="1" applyAlignment="1">
      <alignment horizontal="left"/>
    </xf>
    <xf numFmtId="10" fontId="0" fillId="0" borderId="25" xfId="0" applyNumberFormat="1" applyBorder="1" applyAlignment="1">
      <alignment horizontal="center"/>
    </xf>
    <xf numFmtId="10" fontId="0" fillId="0" borderId="26" xfId="0" applyNumberFormat="1" applyFont="1" applyBorder="1" applyAlignment="1">
      <alignment horizontal="center"/>
    </xf>
    <xf numFmtId="0" fontId="1" fillId="0" borderId="16" xfId="0" applyFont="1" applyBorder="1" applyAlignment="1">
      <alignment horizontal="center"/>
    </xf>
    <xf numFmtId="10" fontId="0" fillId="0" borderId="17" xfId="0" applyNumberFormat="1" applyBorder="1" applyAlignment="1">
      <alignment horizontal="center"/>
    </xf>
    <xf numFmtId="10" fontId="0" fillId="0" borderId="11" xfId="0" applyNumberForma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7" xfId="0" applyFont="1" applyBorder="1" applyAlignment="1">
      <alignment horizontal="center"/>
    </xf>
    <xf numFmtId="0" fontId="22" fillId="7" borderId="27" xfId="0" applyFont="1" applyFill="1" applyBorder="1" applyAlignment="1">
      <alignment horizontal="center" vertical="top" wrapText="1"/>
    </xf>
    <xf numFmtId="0" fontId="22" fillId="24" borderId="0" xfId="0" applyFont="1" applyFill="1" applyAlignment="1">
      <alignment horizontal="left" vertical="top" wrapText="1"/>
    </xf>
    <xf numFmtId="0" fontId="27" fillId="6" borderId="27" xfId="0" applyFont="1" applyFill="1" applyBorder="1" applyAlignment="1">
      <alignment horizontal="center" vertical="top" wrapText="1"/>
    </xf>
    <xf numFmtId="0" fontId="27" fillId="21" borderId="27" xfId="0" applyFont="1" applyFill="1" applyBorder="1" applyAlignment="1">
      <alignment horizontal="center" vertical="top" wrapText="1"/>
    </xf>
    <xf numFmtId="0" fontId="27" fillId="7" borderId="27" xfId="0" applyFont="1" applyFill="1" applyBorder="1" applyAlignment="1">
      <alignment horizontal="center" vertical="top" wrapText="1"/>
    </xf>
    <xf numFmtId="0" fontId="24" fillId="0" borderId="0" xfId="0" applyFont="1" applyAlignment="1">
      <alignment horizontal="left" indent="1"/>
    </xf>
    <xf numFmtId="0" fontId="2" fillId="0" borderId="0" xfId="45" applyAlignment="1">
      <alignment/>
    </xf>
    <xf numFmtId="10" fontId="0" fillId="0" borderId="16" xfId="0" applyNumberFormat="1" applyFont="1" applyBorder="1" applyAlignment="1">
      <alignment horizontal="center"/>
    </xf>
    <xf numFmtId="10" fontId="0" fillId="0" borderId="0" xfId="0" applyNumberFormat="1" applyFont="1" applyBorder="1" applyAlignment="1">
      <alignment horizontal="center"/>
    </xf>
    <xf numFmtId="0" fontId="35" fillId="0" borderId="28" xfId="0" applyFont="1" applyBorder="1" applyAlignment="1">
      <alignment horizontal="center"/>
    </xf>
    <xf numFmtId="10" fontId="36" fillId="0" borderId="29" xfId="0" applyNumberFormat="1"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6" xfId="0" applyBorder="1" applyAlignment="1">
      <alignment/>
    </xf>
    <xf numFmtId="176" fontId="0" fillId="0" borderId="19" xfId="0" applyNumberFormat="1" applyBorder="1" applyAlignment="1">
      <alignment horizontal="center"/>
    </xf>
    <xf numFmtId="10" fontId="36" fillId="0" borderId="28" xfId="0" applyNumberFormat="1" applyFont="1" applyBorder="1" applyAlignment="1">
      <alignment horizontal="center"/>
    </xf>
    <xf numFmtId="10" fontId="35" fillId="0" borderId="30" xfId="0" applyNumberFormat="1" applyFont="1" applyBorder="1" applyAlignment="1">
      <alignment horizontal="center"/>
    </xf>
    <xf numFmtId="10" fontId="35" fillId="0" borderId="31" xfId="0" applyNumberFormat="1" applyFont="1" applyBorder="1" applyAlignment="1">
      <alignment horizontal="center"/>
    </xf>
    <xf numFmtId="0" fontId="0" fillId="0" borderId="11" xfId="0"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10" fontId="1" fillId="0" borderId="25" xfId="0" applyNumberFormat="1" applyFont="1" applyBorder="1" applyAlignment="1">
      <alignment horizontal="center"/>
    </xf>
    <xf numFmtId="0" fontId="1" fillId="0" borderId="25" xfId="0" applyFont="1" applyBorder="1" applyAlignment="1">
      <alignment horizontal="center"/>
    </xf>
    <xf numFmtId="10" fontId="0" fillId="0" borderId="23" xfId="0" applyNumberFormat="1" applyFont="1" applyBorder="1" applyAlignment="1">
      <alignment horizontal="center"/>
    </xf>
    <xf numFmtId="0" fontId="0" fillId="0" borderId="28" xfId="0" applyBorder="1" applyAlignment="1">
      <alignment/>
    </xf>
    <xf numFmtId="0" fontId="35" fillId="0" borderId="30" xfId="0" applyFont="1" applyBorder="1" applyAlignment="1">
      <alignment horizontal="center"/>
    </xf>
    <xf numFmtId="0" fontId="0" fillId="0" borderId="32" xfId="0" applyBorder="1" applyAlignment="1">
      <alignment/>
    </xf>
    <xf numFmtId="10" fontId="36" fillId="0" borderId="33" xfId="0" applyNumberFormat="1" applyFont="1" applyBorder="1" applyAlignment="1">
      <alignment horizontal="center"/>
    </xf>
    <xf numFmtId="0" fontId="1" fillId="0" borderId="34" xfId="0" applyFont="1" applyBorder="1" applyAlignment="1">
      <alignment horizontal="left"/>
    </xf>
    <xf numFmtId="10" fontId="1" fillId="0" borderId="35" xfId="0" applyNumberFormat="1" applyFont="1" applyBorder="1" applyAlignment="1">
      <alignment horizontal="center"/>
    </xf>
    <xf numFmtId="10" fontId="1" fillId="0" borderId="36" xfId="0" applyNumberFormat="1" applyFont="1" applyBorder="1" applyAlignment="1">
      <alignment horizontal="center"/>
    </xf>
    <xf numFmtId="10" fontId="0" fillId="0" borderId="25" xfId="0" applyNumberFormat="1" applyFont="1" applyBorder="1" applyAlignment="1">
      <alignment horizontal="center"/>
    </xf>
    <xf numFmtId="0" fontId="37" fillId="0" borderId="0" xfId="53" applyFont="1" applyAlignment="1">
      <alignment horizontal="left"/>
      <protection/>
    </xf>
    <xf numFmtId="0" fontId="19" fillId="0" borderId="0" xfId="53">
      <alignment/>
      <protection/>
    </xf>
    <xf numFmtId="0" fontId="37" fillId="0" borderId="37" xfId="53" applyFont="1" applyBorder="1" applyAlignment="1">
      <alignment horizontal="center" vertical="center" wrapText="1"/>
      <protection/>
    </xf>
    <xf numFmtId="0" fontId="19" fillId="0" borderId="37" xfId="53" applyFont="1" applyBorder="1" applyAlignment="1">
      <alignment horizontal="left" vertical="center" wrapText="1"/>
      <protection/>
    </xf>
    <xf numFmtId="0" fontId="19" fillId="0" borderId="37" xfId="53" applyFont="1" applyBorder="1" applyAlignment="1">
      <alignment horizontal="right" vertical="center" wrapText="1"/>
      <protection/>
    </xf>
    <xf numFmtId="4" fontId="19" fillId="0" borderId="37" xfId="53" applyNumberFormat="1" applyFont="1" applyBorder="1" applyAlignment="1">
      <alignment horizontal="right" vertical="center" wrapText="1"/>
      <protection/>
    </xf>
    <xf numFmtId="14" fontId="19" fillId="0" borderId="37" xfId="53" applyNumberFormat="1" applyFont="1" applyBorder="1" applyAlignment="1">
      <alignment horizontal="center" vertical="center" wrapText="1"/>
      <protection/>
    </xf>
    <xf numFmtId="0" fontId="19" fillId="0" borderId="0" xfId="53" applyFont="1" applyAlignment="1">
      <alignment horizontal="left"/>
      <protection/>
    </xf>
    <xf numFmtId="0" fontId="19" fillId="0" borderId="37" xfId="53" applyBorder="1" applyAlignment="1">
      <alignment horizontal="right"/>
      <protection/>
    </xf>
    <xf numFmtId="0" fontId="19" fillId="0" borderId="37" xfId="53" applyBorder="1" applyAlignment="1">
      <alignment horizontal="left"/>
      <protection/>
    </xf>
    <xf numFmtId="4" fontId="19" fillId="0" borderId="37" xfId="53" applyNumberFormat="1" applyBorder="1" applyAlignment="1">
      <alignment horizontal="right"/>
      <protection/>
    </xf>
    <xf numFmtId="14" fontId="19" fillId="0" borderId="37" xfId="53" applyNumberFormat="1" applyBorder="1" applyAlignment="1">
      <alignment horizontal="center"/>
      <protection/>
    </xf>
    <xf numFmtId="0" fontId="19" fillId="0" borderId="38" xfId="53" applyBorder="1" applyAlignment="1">
      <alignment horizontal="left"/>
      <protection/>
    </xf>
    <xf numFmtId="0" fontId="19" fillId="0" borderId="38" xfId="53" applyBorder="1">
      <alignment/>
      <protection/>
    </xf>
    <xf numFmtId="0" fontId="19" fillId="0" borderId="37" xfId="53" applyBorder="1">
      <alignment/>
      <protection/>
    </xf>
    <xf numFmtId="4" fontId="19" fillId="0" borderId="37" xfId="53" applyNumberFormat="1" applyBorder="1">
      <alignment/>
      <protection/>
    </xf>
    <xf numFmtId="0" fontId="38" fillId="0" borderId="39" xfId="0" applyFont="1" applyBorder="1" applyAlignment="1">
      <alignment horizontal="center" wrapText="1"/>
    </xf>
    <xf numFmtId="0" fontId="38" fillId="0" borderId="39" xfId="0" applyFont="1" applyBorder="1" applyAlignment="1">
      <alignment wrapText="1"/>
    </xf>
    <xf numFmtId="0" fontId="19" fillId="0" borderId="0" xfId="53" applyFont="1">
      <alignment/>
      <protection/>
    </xf>
    <xf numFmtId="166" fontId="40" fillId="0" borderId="37" xfId="53" applyNumberFormat="1" applyFont="1" applyBorder="1" applyAlignment="1">
      <alignment horizontal="center" vertical="center"/>
      <protection/>
    </xf>
    <xf numFmtId="0" fontId="0" fillId="0" borderId="4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166" fontId="0" fillId="0" borderId="37" xfId="0" applyNumberFormat="1" applyFont="1" applyBorder="1" applyAlignment="1">
      <alignment horizontal="center" vertical="center" wrapText="1"/>
    </xf>
    <xf numFmtId="0" fontId="40" fillId="0" borderId="41" xfId="53" applyFont="1" applyBorder="1" applyAlignment="1">
      <alignment horizontal="center" vertical="center"/>
      <protection/>
    </xf>
    <xf numFmtId="0" fontId="40" fillId="0" borderId="41" xfId="53" applyFont="1" applyBorder="1" applyAlignment="1">
      <alignment horizontal="center" vertical="center" wrapText="1"/>
      <protection/>
    </xf>
    <xf numFmtId="166" fontId="40" fillId="0" borderId="42" xfId="53" applyNumberFormat="1" applyFont="1" applyBorder="1" applyAlignment="1">
      <alignment horizontal="center" vertical="center"/>
      <protection/>
    </xf>
    <xf numFmtId="14" fontId="40" fillId="0" borderId="43" xfId="53" applyNumberFormat="1" applyFont="1" applyBorder="1" applyAlignment="1">
      <alignment horizontal="center" vertical="center" wrapText="1"/>
      <protection/>
    </xf>
    <xf numFmtId="166" fontId="40" fillId="0" borderId="42" xfId="53" applyNumberFormat="1" applyFont="1" applyBorder="1" applyAlignment="1">
      <alignment horizontal="center" vertical="center" wrapText="1"/>
      <protection/>
    </xf>
    <xf numFmtId="0" fontId="0" fillId="0" borderId="44" xfId="0" applyFont="1" applyBorder="1" applyAlignment="1">
      <alignment horizontal="center" vertical="center"/>
    </xf>
    <xf numFmtId="0" fontId="0" fillId="0" borderId="19" xfId="0" applyFont="1" applyBorder="1" applyAlignment="1">
      <alignment horizontal="center" vertical="center"/>
    </xf>
    <xf numFmtId="0" fontId="0" fillId="0" borderId="45" xfId="0" applyFont="1" applyBorder="1" applyAlignment="1">
      <alignment horizontal="center" vertical="center"/>
    </xf>
    <xf numFmtId="9" fontId="0" fillId="0" borderId="46" xfId="0" applyNumberFormat="1"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66" fontId="0" fillId="0" borderId="42" xfId="0" applyNumberFormat="1" applyFont="1" applyBorder="1" applyAlignment="1">
      <alignment horizontal="center" vertical="center"/>
    </xf>
    <xf numFmtId="0" fontId="0" fillId="0" borderId="43" xfId="0" applyFont="1" applyBorder="1" applyAlignment="1">
      <alignment horizontal="center" vertical="center" wrapText="1"/>
    </xf>
    <xf numFmtId="0" fontId="40" fillId="0" borderId="15" xfId="53" applyFont="1" applyBorder="1" applyAlignment="1">
      <alignment horizontal="center" vertical="center" wrapText="1"/>
      <protection/>
    </xf>
    <xf numFmtId="166" fontId="40" fillId="0" borderId="49" xfId="53" applyNumberFormat="1" applyFont="1" applyBorder="1" applyAlignment="1">
      <alignment horizontal="center" vertical="center" wrapText="1"/>
      <protection/>
    </xf>
    <xf numFmtId="166" fontId="40" fillId="0" borderId="50" xfId="53" applyNumberFormat="1" applyFont="1" applyBorder="1" applyAlignment="1">
      <alignment horizontal="center" vertical="center"/>
      <protection/>
    </xf>
    <xf numFmtId="14" fontId="40" fillId="0" borderId="51" xfId="53" applyNumberFormat="1" applyFont="1" applyBorder="1" applyAlignment="1">
      <alignment horizontal="center" vertical="center" wrapText="1"/>
      <protection/>
    </xf>
    <xf numFmtId="166" fontId="0" fillId="0" borderId="47" xfId="0" applyNumberFormat="1" applyFont="1" applyBorder="1" applyAlignment="1">
      <alignment horizontal="center" vertical="center"/>
    </xf>
    <xf numFmtId="166" fontId="0" fillId="0" borderId="52" xfId="0" applyNumberFormat="1" applyFont="1" applyBorder="1" applyAlignment="1">
      <alignment horizontal="center" vertical="center" wrapText="1"/>
    </xf>
    <xf numFmtId="0" fontId="0" fillId="0" borderId="53" xfId="0" applyFont="1" applyBorder="1" applyAlignment="1">
      <alignment horizontal="center" vertical="center" wrapText="1"/>
    </xf>
    <xf numFmtId="9" fontId="0" fillId="0" borderId="11" xfId="0" applyNumberFormat="1" applyFont="1" applyBorder="1" applyAlignment="1">
      <alignment horizontal="center" vertical="center"/>
    </xf>
    <xf numFmtId="0" fontId="40" fillId="0" borderId="54" xfId="53" applyFont="1" applyBorder="1" applyAlignment="1">
      <alignment horizontal="center" vertical="center" wrapText="1"/>
      <protection/>
    </xf>
    <xf numFmtId="166" fontId="40" fillId="0" borderId="55" xfId="53" applyNumberFormat="1" applyFont="1" applyBorder="1" applyAlignment="1">
      <alignment horizontal="center" vertical="center" wrapText="1"/>
      <protection/>
    </xf>
    <xf numFmtId="166" fontId="40" fillId="0" borderId="56" xfId="53" applyNumberFormat="1" applyFont="1" applyBorder="1" applyAlignment="1">
      <alignment horizontal="center" vertical="center"/>
      <protection/>
    </xf>
    <xf numFmtId="14" fontId="40" fillId="0" borderId="57" xfId="53" applyNumberFormat="1" applyFont="1" applyBorder="1" applyAlignment="1">
      <alignment horizontal="center" vertical="center" wrapText="1"/>
      <protection/>
    </xf>
    <xf numFmtId="166" fontId="0" fillId="0" borderId="58" xfId="0" applyNumberFormat="1" applyFont="1" applyBorder="1" applyAlignment="1">
      <alignment horizontal="center" vertical="center"/>
    </xf>
    <xf numFmtId="166" fontId="0" fillId="0" borderId="59" xfId="0" applyNumberFormat="1" applyFont="1" applyBorder="1" applyAlignment="1">
      <alignment horizontal="center" vertical="center" wrapText="1"/>
    </xf>
    <xf numFmtId="0" fontId="0" fillId="0" borderId="60" xfId="0" applyFont="1" applyBorder="1" applyAlignment="1">
      <alignment horizontal="center" vertical="center" wrapText="1"/>
    </xf>
    <xf numFmtId="9" fontId="0" fillId="0" borderId="61" xfId="0" applyNumberFormat="1" applyFont="1" applyBorder="1" applyAlignment="1">
      <alignment horizontal="center" vertical="center"/>
    </xf>
    <xf numFmtId="0" fontId="27" fillId="21" borderId="0" xfId="0" applyFont="1" applyFill="1" applyBorder="1" applyAlignment="1">
      <alignment horizontal="center" vertical="top" wrapText="1"/>
    </xf>
    <xf numFmtId="0" fontId="27" fillId="25" borderId="0" xfId="0" applyFont="1" applyFill="1" applyAlignment="1">
      <alignment horizontal="left" vertical="top" wrapText="1"/>
    </xf>
    <xf numFmtId="0" fontId="23" fillId="2" borderId="0" xfId="0" applyFont="1" applyFill="1" applyAlignment="1">
      <alignment horizontal="left" wrapText="1"/>
    </xf>
    <xf numFmtId="0" fontId="24" fillId="7" borderId="0" xfId="0" applyFont="1" applyFill="1" applyAlignment="1">
      <alignment horizontal="center" wrapText="1"/>
    </xf>
    <xf numFmtId="9" fontId="24" fillId="7" borderId="0" xfId="0" applyNumberFormat="1" applyFont="1" applyFill="1" applyAlignment="1">
      <alignment horizontal="center" wrapText="1"/>
    </xf>
    <xf numFmtId="2" fontId="24" fillId="7" borderId="0" xfId="0" applyNumberFormat="1" applyFont="1" applyFill="1" applyAlignment="1">
      <alignment horizontal="center" wrapText="1"/>
    </xf>
    <xf numFmtId="0" fontId="22" fillId="24" borderId="62" xfId="0" applyFont="1" applyFill="1" applyBorder="1" applyAlignment="1">
      <alignment horizontal="left" vertical="top" wrapText="1"/>
    </xf>
    <xf numFmtId="0" fontId="27" fillId="21" borderId="27" xfId="0" applyFont="1" applyFill="1" applyBorder="1" applyAlignment="1">
      <alignment horizontal="center" vertical="top" wrapText="1"/>
    </xf>
    <xf numFmtId="0" fontId="41" fillId="0" borderId="4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63"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Border="1" applyAlignment="1">
      <alignment horizontal="justify" vertical="top" wrapText="1"/>
    </xf>
    <xf numFmtId="0" fontId="0" fillId="0" borderId="0" xfId="0" applyBorder="1" applyAlignment="1">
      <alignment horizontal="justify" vertical="top" wrapText="1"/>
    </xf>
    <xf numFmtId="0" fontId="0" fillId="0" borderId="0" xfId="0" applyAlignment="1">
      <alignment horizontal="justify" vertical="top" wrapText="1"/>
    </xf>
    <xf numFmtId="0" fontId="1" fillId="0" borderId="40" xfId="0" applyFont="1" applyBorder="1" applyAlignment="1">
      <alignment horizontal="center" vertical="center" wrapText="1"/>
    </xf>
    <xf numFmtId="0" fontId="0" fillId="0" borderId="21" xfId="0" applyBorder="1" applyAlignment="1">
      <alignment horizontal="center" vertical="center" wrapText="1"/>
    </xf>
    <xf numFmtId="0" fontId="0" fillId="0" borderId="63" xfId="0" applyBorder="1" applyAlignment="1">
      <alignment horizontal="center" vertical="center" wrapText="1"/>
    </xf>
    <xf numFmtId="0" fontId="0" fillId="0" borderId="19"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1" xfId="0" applyFill="1" applyBorder="1" applyAlignment="1">
      <alignment horizontal="justify" vertical="top" wrapText="1"/>
    </xf>
    <xf numFmtId="0" fontId="0" fillId="0" borderId="0" xfId="0" applyFill="1" applyBorder="1" applyAlignment="1">
      <alignment horizontal="justify" vertical="top" wrapText="1"/>
    </xf>
    <xf numFmtId="0" fontId="0" fillId="0" borderId="16" xfId="0" applyBorder="1" applyAlignment="1">
      <alignment horizontal="center" vertical="center" wrapText="1"/>
    </xf>
    <xf numFmtId="0" fontId="0" fillId="0" borderId="0" xfId="0" applyAlignment="1">
      <alignment horizontal="center" vertical="center" wrapText="1"/>
    </xf>
    <xf numFmtId="176" fontId="0" fillId="0" borderId="16" xfId="0" applyNumberFormat="1" applyBorder="1" applyAlignment="1">
      <alignment horizontal="center" vertical="center" wrapText="1"/>
    </xf>
    <xf numFmtId="0" fontId="0" fillId="0" borderId="19" xfId="0" applyBorder="1" applyAlignment="1">
      <alignment horizontal="center" vertical="center" wrapText="1"/>
    </xf>
    <xf numFmtId="0" fontId="34" fillId="24" borderId="0" xfId="0" applyFont="1" applyFill="1" applyAlignment="1">
      <alignment horizontal="left" vertical="top" wrapText="1" indent="1"/>
    </xf>
    <xf numFmtId="0" fontId="27" fillId="24" borderId="0" xfId="0" applyFont="1" applyFill="1" applyAlignment="1">
      <alignment vertical="top" wrapText="1" indent="1"/>
    </xf>
    <xf numFmtId="0" fontId="24" fillId="24" borderId="0" xfId="0" applyFont="1" applyFill="1" applyAlignment="1">
      <alignment horizontal="left" vertical="top" wrapText="1" indent="1"/>
    </xf>
    <xf numFmtId="0" fontId="22" fillId="24" borderId="0" xfId="0" applyFont="1" applyFill="1" applyAlignment="1">
      <alignment horizontal="left" vertical="top" wrapText="1"/>
    </xf>
    <xf numFmtId="0" fontId="22" fillId="24" borderId="62" xfId="0" applyFont="1" applyFill="1" applyBorder="1" applyAlignment="1">
      <alignment horizontal="left" vertical="top" wrapText="1" indent="1"/>
    </xf>
    <xf numFmtId="0" fontId="22" fillId="6" borderId="27" xfId="0" applyFont="1" applyFill="1" applyBorder="1" applyAlignment="1">
      <alignment horizontal="center" vertical="top" wrapText="1"/>
    </xf>
    <xf numFmtId="0" fontId="22" fillId="24" borderId="0" xfId="0" applyFont="1" applyFill="1" applyAlignment="1">
      <alignment horizontal="center" vertical="top" wrapText="1"/>
    </xf>
    <xf numFmtId="0" fontId="22" fillId="21" borderId="67" xfId="0" applyFont="1" applyFill="1" applyBorder="1" applyAlignment="1">
      <alignment horizontal="center" vertical="top" wrapText="1"/>
    </xf>
    <xf numFmtId="0" fontId="2" fillId="0" borderId="68" xfId="45" applyBorder="1" applyAlignment="1">
      <alignment horizontal="center" wrapText="1"/>
    </xf>
    <xf numFmtId="0" fontId="2" fillId="0" borderId="69" xfId="45" applyBorder="1" applyAlignment="1">
      <alignment horizontal="center" wrapText="1"/>
    </xf>
    <xf numFmtId="0" fontId="39" fillId="0" borderId="68" xfId="0" applyFont="1" applyBorder="1" applyAlignment="1">
      <alignment horizontal="center" wrapText="1"/>
    </xf>
    <xf numFmtId="0" fontId="39" fillId="0" borderId="69" xfId="0" applyFont="1" applyBorder="1" applyAlignment="1">
      <alignment horizontal="center" wrapText="1"/>
    </xf>
    <xf numFmtId="3" fontId="19" fillId="0" borderId="0" xfId="52" applyNumberFormat="1" applyFont="1" applyAlignment="1">
      <alignment horizontal="left" vertical="center"/>
      <protection/>
    </xf>
    <xf numFmtId="3" fontId="19" fillId="0" borderId="0" xfId="52" applyNumberFormat="1" applyAlignment="1">
      <alignment horizontal="left" vertical="center"/>
      <protection/>
    </xf>
    <xf numFmtId="3" fontId="19" fillId="0" borderId="0" xfId="52" applyNumberFormat="1" applyFont="1" applyAlignment="1">
      <alignment horizontal="center" vertical="center"/>
      <protection/>
    </xf>
    <xf numFmtId="3" fontId="19" fillId="0" borderId="0" xfId="52" applyNumberFormat="1" applyAlignment="1">
      <alignment horizontal="center" vertical="center"/>
      <protection/>
    </xf>
    <xf numFmtId="3" fontId="19" fillId="0" borderId="0" xfId="52" applyNumberFormat="1" applyFont="1" applyAlignment="1">
      <alignment horizontal="center" vertical="center" wrapText="1"/>
      <protection/>
    </xf>
    <xf numFmtId="3" fontId="19" fillId="0" borderId="0" xfId="52" applyNumberFormat="1" applyAlignment="1">
      <alignment horizontal="center" vertical="center" wrapText="1"/>
      <protection/>
    </xf>
    <xf numFmtId="2" fontId="0" fillId="0" borderId="0" xfId="0" applyNumberFormat="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ppendixTables(NationalAccountsData)" xfId="52"/>
    <cellStyle name="Normal_NATnon04145"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egislation.cnav.fr/doc_communs/listes_baremes/BNL-L_B_SALPLAFONDCOTI.htm" TargetMode="External" /><Relationship Id="rId3" Type="http://schemas.openxmlformats.org/officeDocument/2006/relationships/hyperlink" Target="http://www.legislation.cnav.fr/doc_communs/listes_baremes/BNL-L_B_SALPLAFONDCOTI.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180975</xdr:colOff>
      <xdr:row>1</xdr:row>
      <xdr:rowOff>180975</xdr:rowOff>
    </xdr:to>
    <xdr:pic>
      <xdr:nvPicPr>
        <xdr:cNvPr id="1" name="Picture 1" descr="Vision par sélection">
          <a:hlinkClick r:id="rId3"/>
        </xdr:cNvPr>
        <xdr:cNvPicPr preferRelativeResize="1">
          <a:picLocks noChangeAspect="1"/>
        </xdr:cNvPicPr>
      </xdr:nvPicPr>
      <xdr:blipFill>
        <a:blip r:embed="rId1"/>
        <a:stretch>
          <a:fillRect/>
        </a:stretch>
      </xdr:blipFill>
      <xdr:spPr>
        <a:xfrm>
          <a:off x="0" y="190500"/>
          <a:ext cx="1809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net-iris.fr/veille-juridique/actualite/16019/precisions-a-propos-de-la-majoration-du-taux-de-la-taxe-apprentissage-au-titre-de-insuffisance-de-jeunes-de-moins-de-26-ans-sous-contrat-de-formation-en-alternance.php" TargetMode="External" /><Relationship Id="rId2" Type="http://schemas.openxmlformats.org/officeDocument/2006/relationships/hyperlink" Target="http://www.net-iris.fr/indices-taux/4-cotisations-sociales-taux-et-assiettes-des-charges.php" TargetMode="Externa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le-rsi.fr/affiliation_cotisations/cotisations/artisans_commercants/modalites_calcul_cotisations.php"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legislation.cnav.fr/doc_communs/listes_baremes/BNL-L_B_SALPLAFONDCOTI.htm" TargetMode="External" /><Relationship Id="rId2" Type="http://schemas.openxmlformats.org/officeDocument/2006/relationships/drawing" Target="../drawings/drawing1.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
  <sheetViews>
    <sheetView tabSelected="1" workbookViewId="0" topLeftCell="A1">
      <selection activeCell="A1" sqref="A1"/>
    </sheetView>
  </sheetViews>
  <sheetFormatPr defaultColWidth="11.421875" defaultRowHeight="15"/>
  <sheetData>
    <row r="1" spans="1:2" ht="15">
      <c r="A1" t="s">
        <v>677</v>
      </c>
      <c r="B1" t="s">
        <v>0</v>
      </c>
    </row>
    <row r="3" ht="15">
      <c r="B3" t="s">
        <v>685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94"/>
  <sheetViews>
    <sheetView zoomScalePageLayoutView="0" workbookViewId="0" topLeftCell="A1">
      <selection activeCell="A1" sqref="A1"/>
    </sheetView>
  </sheetViews>
  <sheetFormatPr defaultColWidth="11.421875" defaultRowHeight="15"/>
  <cols>
    <col min="1" max="1" width="38.7109375" style="0" bestFit="1" customWidth="1"/>
    <col min="2" max="4" width="20.7109375" style="0" customWidth="1"/>
  </cols>
  <sheetData>
    <row r="1" ht="18.75">
      <c r="A1" s="33" t="s">
        <v>48</v>
      </c>
    </row>
    <row r="2" ht="15">
      <c r="A2" s="91" t="s">
        <v>212</v>
      </c>
    </row>
    <row r="3" ht="15">
      <c r="A3" t="s">
        <v>49</v>
      </c>
    </row>
    <row r="5" spans="1:4" ht="15.75">
      <c r="A5" s="21" t="s">
        <v>89</v>
      </c>
      <c r="B5" s="22" t="s">
        <v>90</v>
      </c>
      <c r="C5" s="22" t="s">
        <v>91</v>
      </c>
      <c r="D5" s="22" t="s">
        <v>92</v>
      </c>
    </row>
    <row r="6" spans="1:4" ht="30.75">
      <c r="A6" s="21" t="s">
        <v>93</v>
      </c>
      <c r="B6" s="23" t="s">
        <v>213</v>
      </c>
      <c r="C6" s="23" t="s">
        <v>94</v>
      </c>
      <c r="D6" s="23" t="s">
        <v>95</v>
      </c>
    </row>
    <row r="7" spans="1:4" ht="30.75">
      <c r="A7" s="21" t="s">
        <v>96</v>
      </c>
      <c r="B7" s="23" t="s">
        <v>213</v>
      </c>
      <c r="C7" s="23" t="s">
        <v>97</v>
      </c>
      <c r="D7" s="23" t="s">
        <v>95</v>
      </c>
    </row>
    <row r="8" spans="1:4" ht="30.75">
      <c r="A8" s="21" t="s">
        <v>98</v>
      </c>
      <c r="B8" s="23" t="s">
        <v>214</v>
      </c>
      <c r="C8" s="23" t="s">
        <v>99</v>
      </c>
      <c r="D8" s="23" t="s">
        <v>95</v>
      </c>
    </row>
    <row r="9" spans="1:6" ht="15.75">
      <c r="A9" s="21"/>
      <c r="B9" s="24"/>
      <c r="C9" s="24"/>
      <c r="D9" s="24"/>
      <c r="F9" s="36">
        <f>13.1+8.3+1.6+5.4+0.5</f>
        <v>28.9</v>
      </c>
    </row>
    <row r="10" spans="1:4" ht="15.75">
      <c r="A10" s="172" t="s">
        <v>100</v>
      </c>
      <c r="B10" s="173" t="s">
        <v>101</v>
      </c>
      <c r="C10" s="23" t="s">
        <v>102</v>
      </c>
      <c r="D10" s="175" t="s">
        <v>103</v>
      </c>
    </row>
    <row r="11" spans="1:5" ht="15.75">
      <c r="A11" s="172"/>
      <c r="B11" s="173"/>
      <c r="C11" s="23" t="s">
        <v>215</v>
      </c>
      <c r="D11" s="175"/>
      <c r="E11" s="37" t="s">
        <v>237</v>
      </c>
    </row>
    <row r="12" spans="1:5" ht="30.75">
      <c r="A12" s="21" t="s">
        <v>104</v>
      </c>
      <c r="B12" s="23" t="s">
        <v>105</v>
      </c>
      <c r="C12" s="23" t="s">
        <v>106</v>
      </c>
      <c r="D12" s="25" t="s">
        <v>107</v>
      </c>
      <c r="E12" s="37"/>
    </row>
    <row r="13" spans="1:5" ht="15.75">
      <c r="A13" s="21" t="s">
        <v>108</v>
      </c>
      <c r="B13" s="23" t="s">
        <v>101</v>
      </c>
      <c r="C13" s="23" t="s">
        <v>109</v>
      </c>
      <c r="D13" s="25" t="s">
        <v>110</v>
      </c>
      <c r="E13" s="37"/>
    </row>
    <row r="14" spans="1:5" ht="15.75">
      <c r="A14" s="21" t="s">
        <v>111</v>
      </c>
      <c r="B14" s="23" t="s">
        <v>101</v>
      </c>
      <c r="C14" s="23" t="s">
        <v>95</v>
      </c>
      <c r="D14" s="25" t="s">
        <v>112</v>
      </c>
      <c r="E14" s="37"/>
    </row>
    <row r="15" spans="1:5" ht="15.75">
      <c r="A15" s="21" t="s">
        <v>113</v>
      </c>
      <c r="B15" s="23" t="s">
        <v>101</v>
      </c>
      <c r="C15" s="23" t="s">
        <v>95</v>
      </c>
      <c r="D15" s="23" t="s">
        <v>114</v>
      </c>
      <c r="E15" s="38" t="s">
        <v>238</v>
      </c>
    </row>
    <row r="16" spans="1:5" ht="60.75">
      <c r="A16" s="21" t="s">
        <v>216</v>
      </c>
      <c r="B16" s="23" t="s">
        <v>115</v>
      </c>
      <c r="C16" s="23" t="s">
        <v>95</v>
      </c>
      <c r="D16" s="26">
        <v>0.08</v>
      </c>
      <c r="E16" s="37" t="s">
        <v>239</v>
      </c>
    </row>
    <row r="17" spans="1:5" ht="15.75">
      <c r="A17" s="21"/>
      <c r="B17" s="24"/>
      <c r="C17" s="24"/>
      <c r="D17" s="24"/>
      <c r="E17" s="37"/>
    </row>
    <row r="18" spans="1:5" ht="30.75">
      <c r="A18" s="21" t="s">
        <v>217</v>
      </c>
      <c r="B18" s="23" t="s">
        <v>105</v>
      </c>
      <c r="C18" s="23" t="s">
        <v>95</v>
      </c>
      <c r="D18" s="23" t="s">
        <v>109</v>
      </c>
      <c r="E18" s="37"/>
    </row>
    <row r="19" spans="1:5" ht="15.75">
      <c r="A19" s="172" t="s">
        <v>218</v>
      </c>
      <c r="B19" s="173" t="s">
        <v>101</v>
      </c>
      <c r="C19" s="173" t="s">
        <v>95</v>
      </c>
      <c r="D19" s="23" t="s">
        <v>116</v>
      </c>
      <c r="E19" s="37"/>
    </row>
    <row r="20" spans="1:5" ht="30.75">
      <c r="A20" s="172"/>
      <c r="B20" s="173"/>
      <c r="C20" s="173"/>
      <c r="D20" s="23" t="s">
        <v>117</v>
      </c>
      <c r="E20" s="37"/>
    </row>
    <row r="21" spans="1:5" ht="60.75">
      <c r="A21" s="21" t="s">
        <v>219</v>
      </c>
      <c r="B21" s="23" t="s">
        <v>101</v>
      </c>
      <c r="C21" s="23" t="s">
        <v>95</v>
      </c>
      <c r="D21" s="23" t="s">
        <v>114</v>
      </c>
      <c r="E21" s="34" t="s">
        <v>236</v>
      </c>
    </row>
    <row r="22" spans="1:5" ht="15.75">
      <c r="A22" s="21"/>
      <c r="B22" s="24"/>
      <c r="C22" s="24"/>
      <c r="D22" s="24"/>
      <c r="E22" s="37"/>
    </row>
    <row r="23" spans="1:5" ht="45.75">
      <c r="A23" s="21" t="s">
        <v>118</v>
      </c>
      <c r="B23" s="23" t="s">
        <v>220</v>
      </c>
      <c r="C23" s="23" t="s">
        <v>119</v>
      </c>
      <c r="D23" s="23" t="s">
        <v>120</v>
      </c>
      <c r="E23" s="37"/>
    </row>
    <row r="24" spans="1:5" ht="45.75">
      <c r="A24" s="21" t="s">
        <v>121</v>
      </c>
      <c r="B24" s="23" t="s">
        <v>220</v>
      </c>
      <c r="C24" s="23" t="s">
        <v>95</v>
      </c>
      <c r="D24" s="23" t="s">
        <v>116</v>
      </c>
      <c r="E24" s="37" t="s">
        <v>240</v>
      </c>
    </row>
    <row r="25" spans="1:5" ht="15.75">
      <c r="A25" s="21"/>
      <c r="B25" s="24"/>
      <c r="C25" s="24"/>
      <c r="D25" s="24"/>
      <c r="E25" s="37"/>
    </row>
    <row r="26" spans="1:5" ht="15.75">
      <c r="A26" s="21" t="s">
        <v>122</v>
      </c>
      <c r="B26" s="173" t="s">
        <v>124</v>
      </c>
      <c r="C26" s="174">
        <v>0.03</v>
      </c>
      <c r="D26" s="173" t="s">
        <v>125</v>
      </c>
      <c r="E26" s="37"/>
    </row>
    <row r="27" spans="1:5" ht="15.75">
      <c r="A27" s="21" t="s">
        <v>123</v>
      </c>
      <c r="B27" s="173"/>
      <c r="C27" s="174"/>
      <c r="D27" s="173"/>
      <c r="E27" s="37"/>
    </row>
    <row r="28" spans="1:5" ht="30.75">
      <c r="A28" s="27"/>
      <c r="B28" s="23" t="s">
        <v>126</v>
      </c>
      <c r="C28" s="23" t="s">
        <v>127</v>
      </c>
      <c r="D28" s="23" t="s">
        <v>128</v>
      </c>
      <c r="E28" s="37"/>
    </row>
    <row r="29" spans="1:5" ht="30.75">
      <c r="A29" s="27"/>
      <c r="B29" s="23" t="s">
        <v>129</v>
      </c>
      <c r="C29" s="26">
        <v>0.08</v>
      </c>
      <c r="D29" s="26">
        <v>0.12</v>
      </c>
      <c r="E29" s="37"/>
    </row>
    <row r="30" spans="1:5" ht="30.75">
      <c r="A30" s="27"/>
      <c r="B30" s="23" t="s">
        <v>130</v>
      </c>
      <c r="C30" s="23" t="s">
        <v>131</v>
      </c>
      <c r="D30" s="23" t="s">
        <v>132</v>
      </c>
      <c r="E30" s="37"/>
    </row>
    <row r="31" spans="1:5" ht="15.75">
      <c r="A31" s="21"/>
      <c r="B31" s="24"/>
      <c r="C31" s="24"/>
      <c r="D31" s="24"/>
      <c r="E31" s="37"/>
    </row>
    <row r="32" spans="1:5" ht="30.75">
      <c r="A32" s="21" t="s">
        <v>122</v>
      </c>
      <c r="B32" s="23" t="s">
        <v>134</v>
      </c>
      <c r="C32" s="174">
        <v>0.03</v>
      </c>
      <c r="D32" s="173" t="s">
        <v>125</v>
      </c>
      <c r="E32" s="37"/>
    </row>
    <row r="33" spans="1:5" ht="45.75">
      <c r="A33" s="21" t="s">
        <v>133</v>
      </c>
      <c r="B33" s="23" t="s">
        <v>135</v>
      </c>
      <c r="C33" s="174"/>
      <c r="D33" s="173"/>
      <c r="E33" s="37"/>
    </row>
    <row r="34" spans="1:5" ht="30.75">
      <c r="A34" s="27"/>
      <c r="B34" s="23" t="s">
        <v>136</v>
      </c>
      <c r="C34" s="23" t="s">
        <v>127</v>
      </c>
      <c r="D34" s="23" t="s">
        <v>128</v>
      </c>
      <c r="E34" s="37"/>
    </row>
    <row r="35" spans="1:5" ht="30.75">
      <c r="A35" s="27"/>
      <c r="B35" s="23" t="s">
        <v>137</v>
      </c>
      <c r="C35" s="23" t="s">
        <v>138</v>
      </c>
      <c r="D35" s="23" t="s">
        <v>139</v>
      </c>
      <c r="E35" s="37"/>
    </row>
    <row r="36" spans="1:5" ht="30.75">
      <c r="A36" s="27"/>
      <c r="B36" s="23" t="s">
        <v>140</v>
      </c>
      <c r="C36" s="23" t="s">
        <v>131</v>
      </c>
      <c r="D36" s="23" t="s">
        <v>132</v>
      </c>
      <c r="E36" s="37"/>
    </row>
    <row r="37" spans="1:5" ht="30.75">
      <c r="A37" s="27"/>
      <c r="B37" s="23" t="s">
        <v>141</v>
      </c>
      <c r="C37" s="28" t="s">
        <v>142</v>
      </c>
      <c r="D37" s="28" t="s">
        <v>142</v>
      </c>
      <c r="E37" s="35"/>
    </row>
    <row r="38" spans="1:5" ht="45.75">
      <c r="A38" s="21" t="s">
        <v>143</v>
      </c>
      <c r="B38" s="23" t="s">
        <v>144</v>
      </c>
      <c r="C38" s="23" t="s">
        <v>145</v>
      </c>
      <c r="D38" s="23" t="s">
        <v>146</v>
      </c>
      <c r="E38" s="35"/>
    </row>
    <row r="39" spans="1:5" ht="15.75">
      <c r="A39" s="21" t="s">
        <v>147</v>
      </c>
      <c r="B39" s="23" t="s">
        <v>148</v>
      </c>
      <c r="C39" s="23" t="s">
        <v>149</v>
      </c>
      <c r="D39" s="23" t="s">
        <v>150</v>
      </c>
      <c r="E39" s="35"/>
    </row>
    <row r="40" spans="1:5" ht="15.75">
      <c r="A40" s="21" t="s">
        <v>151</v>
      </c>
      <c r="B40" s="23" t="s">
        <v>152</v>
      </c>
      <c r="C40" s="23" t="s">
        <v>95</v>
      </c>
      <c r="D40" s="23" t="s">
        <v>153</v>
      </c>
      <c r="E40" s="35"/>
    </row>
    <row r="41" spans="1:5" ht="15.75">
      <c r="A41" s="21"/>
      <c r="B41" s="24"/>
      <c r="C41" s="24"/>
      <c r="D41" s="24"/>
      <c r="E41" s="35"/>
    </row>
    <row r="42" spans="1:5" ht="45.75">
      <c r="A42" s="21" t="s">
        <v>221</v>
      </c>
      <c r="B42" s="23" t="s">
        <v>101</v>
      </c>
      <c r="C42" s="23" t="s">
        <v>95</v>
      </c>
      <c r="D42" s="23" t="s">
        <v>154</v>
      </c>
      <c r="E42" s="35"/>
    </row>
    <row r="43" spans="1:5" ht="30.75">
      <c r="A43" s="172" t="s">
        <v>155</v>
      </c>
      <c r="B43" s="173" t="s">
        <v>101</v>
      </c>
      <c r="C43" s="173" t="s">
        <v>95</v>
      </c>
      <c r="D43" s="23" t="s">
        <v>156</v>
      </c>
      <c r="E43" s="35"/>
    </row>
    <row r="44" spans="1:5" ht="45.75">
      <c r="A44" s="172"/>
      <c r="B44" s="173"/>
      <c r="C44" s="173"/>
      <c r="D44" s="23" t="s">
        <v>157</v>
      </c>
      <c r="E44" s="35"/>
    </row>
    <row r="45" spans="1:5" ht="45.75">
      <c r="A45" s="21" t="s">
        <v>158</v>
      </c>
      <c r="B45" s="23" t="s">
        <v>101</v>
      </c>
      <c r="C45" s="23" t="s">
        <v>95</v>
      </c>
      <c r="D45" s="23" t="s">
        <v>159</v>
      </c>
      <c r="E45" s="35"/>
    </row>
    <row r="46" spans="1:5" ht="15.75">
      <c r="A46" s="172" t="s">
        <v>222</v>
      </c>
      <c r="B46" s="173" t="s">
        <v>101</v>
      </c>
      <c r="C46" s="173" t="s">
        <v>95</v>
      </c>
      <c r="D46" s="23" t="s">
        <v>160</v>
      </c>
      <c r="E46" s="35"/>
    </row>
    <row r="47" spans="1:5" ht="45.75">
      <c r="A47" s="172"/>
      <c r="B47" s="173"/>
      <c r="C47" s="173"/>
      <c r="D47" s="23" t="s">
        <v>161</v>
      </c>
      <c r="E47" s="35"/>
    </row>
    <row r="48" spans="1:5" ht="45.75">
      <c r="A48" s="21" t="s">
        <v>223</v>
      </c>
      <c r="B48" s="23" t="s">
        <v>101</v>
      </c>
      <c r="C48" s="23" t="s">
        <v>95</v>
      </c>
      <c r="D48" s="23" t="s">
        <v>162</v>
      </c>
      <c r="E48" s="35"/>
    </row>
    <row r="49" spans="1:5" ht="45.75">
      <c r="A49" s="21" t="s">
        <v>224</v>
      </c>
      <c r="B49" s="23" t="s">
        <v>101</v>
      </c>
      <c r="C49" s="23" t="s">
        <v>95</v>
      </c>
      <c r="D49" s="23" t="s">
        <v>163</v>
      </c>
      <c r="E49" s="35"/>
    </row>
    <row r="50" spans="1:5" ht="30.75">
      <c r="A50" s="21" t="s">
        <v>225</v>
      </c>
      <c r="B50" s="23" t="s">
        <v>101</v>
      </c>
      <c r="C50" s="23" t="s">
        <v>95</v>
      </c>
      <c r="D50" s="23" t="s">
        <v>164</v>
      </c>
      <c r="E50" s="35"/>
    </row>
    <row r="51" spans="1:5" ht="45.75">
      <c r="A51" s="29" t="s">
        <v>226</v>
      </c>
      <c r="B51" s="30"/>
      <c r="C51" s="30"/>
      <c r="D51" s="30"/>
      <c r="E51" s="35"/>
    </row>
    <row r="52" spans="1:5" ht="45.75">
      <c r="A52" s="29" t="s">
        <v>227</v>
      </c>
      <c r="B52" s="30"/>
      <c r="C52" s="30"/>
      <c r="D52" s="30"/>
      <c r="E52" s="35"/>
    </row>
    <row r="53" spans="1:5" ht="60.75">
      <c r="A53" s="29" t="s">
        <v>228</v>
      </c>
      <c r="B53" s="30"/>
      <c r="C53" s="30"/>
      <c r="D53" s="30"/>
      <c r="E53" s="35"/>
    </row>
    <row r="54" spans="1:5" ht="30.75">
      <c r="A54" s="29" t="s">
        <v>229</v>
      </c>
      <c r="B54" s="30"/>
      <c r="C54" s="30"/>
      <c r="D54" s="30"/>
      <c r="E54" s="35"/>
    </row>
    <row r="55" spans="1:5" ht="30.75">
      <c r="A55" s="29" t="s">
        <v>230</v>
      </c>
      <c r="B55" s="30"/>
      <c r="C55" s="30"/>
      <c r="D55" s="30"/>
      <c r="E55" s="35"/>
    </row>
    <row r="56" spans="1:5" ht="45.75">
      <c r="A56" s="29" t="s">
        <v>231</v>
      </c>
      <c r="B56" s="30"/>
      <c r="C56" s="30"/>
      <c r="D56" s="30"/>
      <c r="E56" s="35"/>
    </row>
    <row r="57" spans="1:5" ht="30.75">
      <c r="A57" s="29" t="s">
        <v>232</v>
      </c>
      <c r="B57" s="30"/>
      <c r="C57" s="30"/>
      <c r="D57" s="30"/>
      <c r="E57" s="35"/>
    </row>
    <row r="58" spans="1:5" ht="90.75">
      <c r="A58" s="31" t="s">
        <v>233</v>
      </c>
      <c r="B58" s="30"/>
      <c r="C58" s="30"/>
      <c r="D58" s="30"/>
      <c r="E58" s="35"/>
    </row>
    <row r="59" spans="1:5" ht="75.75">
      <c r="A59" s="31" t="s">
        <v>234</v>
      </c>
      <c r="B59" s="30"/>
      <c r="C59" s="30"/>
      <c r="D59" s="30"/>
      <c r="E59" s="35"/>
    </row>
    <row r="60" spans="1:5" ht="60.75">
      <c r="A60" s="31" t="s">
        <v>235</v>
      </c>
      <c r="B60" s="30"/>
      <c r="C60" s="30"/>
      <c r="D60" s="30"/>
      <c r="E60" s="35"/>
    </row>
    <row r="61" spans="1:5" ht="141.75">
      <c r="A61" s="32" t="s">
        <v>165</v>
      </c>
      <c r="B61" s="30"/>
      <c r="C61" s="30"/>
      <c r="D61" s="30"/>
      <c r="E61" s="35"/>
    </row>
    <row r="62" ht="15.75">
      <c r="E62" s="35"/>
    </row>
    <row r="63" ht="15.75">
      <c r="E63" s="35"/>
    </row>
    <row r="64" ht="15.75">
      <c r="E64" s="35"/>
    </row>
    <row r="65" ht="15.75">
      <c r="E65" s="35"/>
    </row>
    <row r="66" ht="15.75">
      <c r="E66" s="35"/>
    </row>
    <row r="67" ht="15.75">
      <c r="E67" s="35"/>
    </row>
    <row r="68" ht="15.75">
      <c r="E68" s="35"/>
    </row>
    <row r="69" ht="15.75">
      <c r="E69" s="35"/>
    </row>
    <row r="70" ht="15.75">
      <c r="E70" s="35"/>
    </row>
    <row r="71" ht="15.75">
      <c r="E71" s="35"/>
    </row>
    <row r="72" ht="15.75">
      <c r="E72" s="35"/>
    </row>
    <row r="73" ht="15.75">
      <c r="E73" s="35"/>
    </row>
    <row r="74" ht="15.75">
      <c r="E74" s="35"/>
    </row>
    <row r="75" ht="15.75">
      <c r="E75" s="35"/>
    </row>
    <row r="76" ht="15.75">
      <c r="E76" s="35"/>
    </row>
    <row r="77" ht="15.75">
      <c r="E77" s="35"/>
    </row>
    <row r="78" ht="15.75">
      <c r="E78" s="35"/>
    </row>
    <row r="79" ht="15.75">
      <c r="E79" s="35"/>
    </row>
    <row r="80" ht="15.75">
      <c r="E80" s="35"/>
    </row>
    <row r="81" ht="15.75">
      <c r="E81" s="35"/>
    </row>
    <row r="82" ht="15.75">
      <c r="E82" s="35"/>
    </row>
    <row r="83" ht="15.75">
      <c r="E83" s="35"/>
    </row>
    <row r="84" ht="15.75">
      <c r="E84" s="35"/>
    </row>
    <row r="85" ht="15.75">
      <c r="E85" s="35"/>
    </row>
    <row r="86" ht="15.75">
      <c r="E86" s="35"/>
    </row>
    <row r="87" ht="15.75">
      <c r="E87" s="35"/>
    </row>
    <row r="88" ht="15.75">
      <c r="E88" s="35"/>
    </row>
    <row r="89" ht="15.75">
      <c r="E89" s="35"/>
    </row>
    <row r="90" ht="15.75">
      <c r="E90" s="35"/>
    </row>
    <row r="91" ht="15.75">
      <c r="E91" s="35"/>
    </row>
    <row r="92" ht="15.75">
      <c r="E92" s="35"/>
    </row>
    <row r="93" ht="15.75">
      <c r="E93" s="35"/>
    </row>
    <row r="94" ht="15.75">
      <c r="E94" s="35"/>
    </row>
  </sheetData>
  <sheetProtection/>
  <mergeCells count="17">
    <mergeCell ref="A10:A11"/>
    <mergeCell ref="B10:B11"/>
    <mergeCell ref="D10:D11"/>
    <mergeCell ref="A19:A20"/>
    <mergeCell ref="B19:B20"/>
    <mergeCell ref="C19:C20"/>
    <mergeCell ref="D26:D27"/>
    <mergeCell ref="C32:C33"/>
    <mergeCell ref="D32:D33"/>
    <mergeCell ref="A43:A44"/>
    <mergeCell ref="B43:B44"/>
    <mergeCell ref="C43:C44"/>
    <mergeCell ref="A46:A47"/>
    <mergeCell ref="B46:B47"/>
    <mergeCell ref="C46:C47"/>
    <mergeCell ref="B26:B27"/>
    <mergeCell ref="C26:C27"/>
  </mergeCells>
  <hyperlinks>
    <hyperlink ref="A61" r:id="rId1" display="http://www.net-iris.fr/veille-juridique/actualite/16019/precisions-a-propos-de-la-majoration-du-taux-de-la-taxe-apprentissage-au-titre-de-insuffisance-de-jeunes-de-moins-de-26-ans-sous-contrat-de-formation-en-alternance.php"/>
    <hyperlink ref="A2" r:id="rId2" display="http://www.net-iris.fr/indices-taux/4-cotisations-sociales-taux-et-assiettes-des-charges.php"/>
  </hyperlinks>
  <printOptions/>
  <pageMargins left="0.7" right="0.7" top="0.75" bottom="0.75" header="0.3" footer="0.3"/>
  <pageSetup fitToHeight="3" fitToWidth="1" horizontalDpi="600" verticalDpi="600" orientation="portrait" paperSize="9" scale="21" r:id="rId3"/>
</worksheet>
</file>

<file path=xl/worksheets/sheet11.xml><?xml version="1.0" encoding="utf-8"?>
<worksheet xmlns="http://schemas.openxmlformats.org/spreadsheetml/2006/main" xmlns:r="http://schemas.openxmlformats.org/officeDocument/2006/relationships">
  <dimension ref="A1:D38"/>
  <sheetViews>
    <sheetView workbookViewId="0" topLeftCell="A1">
      <selection activeCell="A1" sqref="A1"/>
    </sheetView>
  </sheetViews>
  <sheetFormatPr defaultColWidth="11.421875" defaultRowHeight="15"/>
  <cols>
    <col min="1" max="4" width="20.7109375" style="0" customWidth="1"/>
  </cols>
  <sheetData>
    <row r="1" ht="18.75">
      <c r="A1" s="33" t="s">
        <v>50</v>
      </c>
    </row>
    <row r="2" ht="15">
      <c r="A2" s="91" t="s">
        <v>51</v>
      </c>
    </row>
    <row r="3" ht="15">
      <c r="A3" t="s">
        <v>49</v>
      </c>
    </row>
    <row r="6" spans="1:4" ht="15">
      <c r="A6" s="206" t="s">
        <v>12</v>
      </c>
      <c r="B6" s="206"/>
      <c r="C6" s="206"/>
      <c r="D6" s="206"/>
    </row>
    <row r="7" spans="1:4" ht="15.75">
      <c r="A7" s="207"/>
      <c r="B7" s="207"/>
      <c r="C7" s="207"/>
      <c r="D7" s="207"/>
    </row>
    <row r="8" spans="1:4" ht="15">
      <c r="A8" s="208" t="s">
        <v>13</v>
      </c>
      <c r="B8" s="208"/>
      <c r="C8" s="208"/>
      <c r="D8" s="208"/>
    </row>
    <row r="9" spans="1:4" ht="15.75">
      <c r="A9" s="207"/>
      <c r="B9" s="207"/>
      <c r="C9" s="207"/>
      <c r="D9" s="207"/>
    </row>
    <row r="10" spans="1:4" ht="15.75">
      <c r="A10" s="210" t="s">
        <v>14</v>
      </c>
      <c r="B10" s="211" t="s">
        <v>15</v>
      </c>
      <c r="C10" s="212" t="s">
        <v>16</v>
      </c>
      <c r="D10" s="212"/>
    </row>
    <row r="11" spans="1:4" ht="15.75">
      <c r="A11" s="210"/>
      <c r="B11" s="211"/>
      <c r="C11" s="171"/>
      <c r="D11" s="171"/>
    </row>
    <row r="12" spans="1:4" ht="15.75">
      <c r="A12" s="210"/>
      <c r="B12" s="211"/>
      <c r="C12" s="213" t="s">
        <v>17</v>
      </c>
      <c r="D12" s="85" t="s">
        <v>18</v>
      </c>
    </row>
    <row r="13" spans="1:4" ht="15.75">
      <c r="A13" s="210"/>
      <c r="B13" s="211"/>
      <c r="C13" s="213"/>
      <c r="D13" s="85" t="s">
        <v>19</v>
      </c>
    </row>
    <row r="14" spans="1:4" ht="15.75">
      <c r="A14" s="171"/>
      <c r="B14" s="171"/>
      <c r="C14" s="171"/>
      <c r="D14" s="171"/>
    </row>
    <row r="15" spans="1:4" ht="31.5">
      <c r="A15" s="209" t="s">
        <v>20</v>
      </c>
      <c r="B15" s="87" t="s">
        <v>21</v>
      </c>
      <c r="C15" s="177" t="s">
        <v>22</v>
      </c>
      <c r="D15" s="170"/>
    </row>
    <row r="16" spans="1:4" ht="15.75">
      <c r="A16" s="209"/>
      <c r="B16" s="171"/>
      <c r="C16" s="171"/>
      <c r="D16" s="171"/>
    </row>
    <row r="17" spans="1:4" ht="31.5">
      <c r="A17" s="209"/>
      <c r="B17" s="87" t="s">
        <v>23</v>
      </c>
      <c r="C17" s="177" t="s">
        <v>24</v>
      </c>
      <c r="D17" s="170"/>
    </row>
    <row r="18" spans="1:4" ht="15.75">
      <c r="A18" s="171"/>
      <c r="B18" s="171"/>
      <c r="C18" s="171"/>
      <c r="D18" s="171"/>
    </row>
    <row r="19" spans="1:4" ht="31.5">
      <c r="A19" s="86" t="s">
        <v>25</v>
      </c>
      <c r="B19" s="87" t="s">
        <v>26</v>
      </c>
      <c r="C19" s="177" t="s">
        <v>27</v>
      </c>
      <c r="D19" s="170"/>
    </row>
    <row r="20" spans="1:4" ht="15.75">
      <c r="A20" s="171"/>
      <c r="B20" s="171"/>
      <c r="C20" s="171"/>
      <c r="D20" s="171"/>
    </row>
    <row r="21" spans="1:4" ht="31.5">
      <c r="A21" s="86" t="s">
        <v>28</v>
      </c>
      <c r="B21" s="87" t="s">
        <v>29</v>
      </c>
      <c r="C21" s="177" t="s">
        <v>30</v>
      </c>
      <c r="D21" s="170"/>
    </row>
    <row r="22" spans="1:4" ht="15.75">
      <c r="A22" s="171"/>
      <c r="B22" s="171"/>
      <c r="C22" s="171"/>
      <c r="D22" s="171"/>
    </row>
    <row r="23" spans="1:4" ht="31.5">
      <c r="A23" s="209" t="s">
        <v>31</v>
      </c>
      <c r="B23" s="87" t="s">
        <v>32</v>
      </c>
      <c r="C23" s="88" t="s">
        <v>33</v>
      </c>
      <c r="D23" s="89"/>
    </row>
    <row r="24" spans="1:4" ht="15.75">
      <c r="A24" s="209"/>
      <c r="B24" s="171"/>
      <c r="C24" s="171"/>
      <c r="D24" s="171"/>
    </row>
    <row r="25" spans="1:4" ht="31.5">
      <c r="A25" s="209"/>
      <c r="B25" s="87" t="s">
        <v>34</v>
      </c>
      <c r="C25" s="88" t="s">
        <v>35</v>
      </c>
      <c r="D25" s="89"/>
    </row>
    <row r="26" spans="1:4" ht="15.75">
      <c r="A26" s="209"/>
      <c r="B26" s="171"/>
      <c r="C26" s="171"/>
      <c r="D26" s="171"/>
    </row>
    <row r="27" spans="1:4" ht="31.5">
      <c r="A27" s="209"/>
      <c r="B27" s="87" t="s">
        <v>36</v>
      </c>
      <c r="C27" s="88"/>
      <c r="D27" s="89" t="s">
        <v>22</v>
      </c>
    </row>
    <row r="28" spans="1:4" ht="15.75">
      <c r="A28" s="171"/>
      <c r="B28" s="171"/>
      <c r="C28" s="171"/>
      <c r="D28" s="171"/>
    </row>
    <row r="29" spans="1:4" ht="31.5">
      <c r="A29" s="86" t="s">
        <v>37</v>
      </c>
      <c r="B29" s="87" t="s">
        <v>21</v>
      </c>
      <c r="C29" s="88" t="s">
        <v>38</v>
      </c>
      <c r="D29" s="89" t="s">
        <v>39</v>
      </c>
    </row>
    <row r="30" spans="1:4" ht="15.75">
      <c r="A30" s="171"/>
      <c r="B30" s="171"/>
      <c r="C30" s="171"/>
      <c r="D30" s="171"/>
    </row>
    <row r="31" spans="1:4" ht="31.5">
      <c r="A31" s="86" t="s">
        <v>111</v>
      </c>
      <c r="B31" s="87" t="s">
        <v>40</v>
      </c>
      <c r="C31" s="177" t="s">
        <v>41</v>
      </c>
      <c r="D31" s="170"/>
    </row>
    <row r="32" spans="1:4" ht="15.75">
      <c r="A32" s="171"/>
      <c r="B32" s="171"/>
      <c r="C32" s="171"/>
      <c r="D32" s="171"/>
    </row>
    <row r="33" spans="1:4" ht="31.5">
      <c r="A33" s="176" t="s">
        <v>42</v>
      </c>
      <c r="B33" s="87" t="s">
        <v>40</v>
      </c>
      <c r="C33" s="177" t="s">
        <v>44</v>
      </c>
      <c r="D33" s="170"/>
    </row>
    <row r="34" spans="1:4" ht="31.5">
      <c r="A34" s="176"/>
      <c r="B34" s="87" t="s">
        <v>43</v>
      </c>
      <c r="C34" s="177"/>
      <c r="D34" s="170"/>
    </row>
    <row r="35" spans="1:4" ht="15.75">
      <c r="A35" s="171"/>
      <c r="B35" s="171"/>
      <c r="C35" s="171"/>
      <c r="D35" s="171"/>
    </row>
    <row r="36" spans="1:4" ht="31.5">
      <c r="A36" s="86" t="s">
        <v>45</v>
      </c>
      <c r="B36" s="87" t="s">
        <v>46</v>
      </c>
      <c r="C36" s="88" t="s">
        <v>47</v>
      </c>
      <c r="D36" s="89"/>
    </row>
    <row r="38" ht="15.75">
      <c r="A38" s="90" t="s">
        <v>52</v>
      </c>
    </row>
  </sheetData>
  <mergeCells count="29">
    <mergeCell ref="A10:A13"/>
    <mergeCell ref="B10:B13"/>
    <mergeCell ref="C10:D10"/>
    <mergeCell ref="C11:D11"/>
    <mergeCell ref="C12:C13"/>
    <mergeCell ref="A14:D14"/>
    <mergeCell ref="A15:A17"/>
    <mergeCell ref="C15:D15"/>
    <mergeCell ref="B16:D16"/>
    <mergeCell ref="C17:D17"/>
    <mergeCell ref="A18:D18"/>
    <mergeCell ref="C19:D19"/>
    <mergeCell ref="A20:D20"/>
    <mergeCell ref="C21:D21"/>
    <mergeCell ref="A32:D32"/>
    <mergeCell ref="A22:D22"/>
    <mergeCell ref="A23:A27"/>
    <mergeCell ref="B24:D24"/>
    <mergeCell ref="B26:D26"/>
    <mergeCell ref="A33:A34"/>
    <mergeCell ref="C33:D34"/>
    <mergeCell ref="A35:D35"/>
    <mergeCell ref="A6:D6"/>
    <mergeCell ref="A7:D7"/>
    <mergeCell ref="A8:D8"/>
    <mergeCell ref="A9:D9"/>
    <mergeCell ref="A28:D28"/>
    <mergeCell ref="A30:D30"/>
    <mergeCell ref="C31:D31"/>
  </mergeCells>
  <hyperlinks>
    <hyperlink ref="A2" r:id="rId1" display="http://www.le-rsi.fr/affiliation_cotisations/cotisations/artisans_commercants/modalites_calcul_cotisations.php"/>
  </hyperlinks>
  <printOptions/>
  <pageMargins left="0.75" right="0.75" top="1" bottom="1" header="0.4921259845" footer="0.4921259845"/>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dimension ref="A1:F112"/>
  <sheetViews>
    <sheetView workbookViewId="0" topLeftCell="A1">
      <selection activeCell="F1" sqref="F1"/>
    </sheetView>
  </sheetViews>
  <sheetFormatPr defaultColWidth="11.421875" defaultRowHeight="15"/>
  <sheetData>
    <row r="1" spans="1:4" ht="15">
      <c r="A1" s="214" t="s">
        <v>301</v>
      </c>
      <c r="B1" s="216" t="s">
        <v>302</v>
      </c>
      <c r="C1" s="216" t="s">
        <v>303</v>
      </c>
      <c r="D1" s="216" t="s">
        <v>304</v>
      </c>
    </row>
    <row r="2" spans="1:6" ht="15">
      <c r="A2" s="215"/>
      <c r="B2" s="217"/>
      <c r="C2" s="217"/>
      <c r="D2" s="217"/>
      <c r="F2" t="s">
        <v>655</v>
      </c>
    </row>
    <row r="3" spans="1:4" ht="48.75">
      <c r="A3" s="133" t="s">
        <v>305</v>
      </c>
      <c r="B3" s="133" t="s">
        <v>306</v>
      </c>
      <c r="C3" s="133" t="s">
        <v>307</v>
      </c>
      <c r="D3" s="134" t="s">
        <v>308</v>
      </c>
    </row>
    <row r="4" spans="1:4" ht="48.75">
      <c r="A4" s="133" t="s">
        <v>309</v>
      </c>
      <c r="B4" s="133" t="s">
        <v>310</v>
      </c>
      <c r="C4" s="133" t="s">
        <v>311</v>
      </c>
      <c r="D4" s="134" t="s">
        <v>312</v>
      </c>
    </row>
    <row r="5" spans="1:4" ht="48.75">
      <c r="A5" s="133" t="s">
        <v>313</v>
      </c>
      <c r="B5" s="133" t="s">
        <v>314</v>
      </c>
      <c r="C5" s="133" t="s">
        <v>315</v>
      </c>
      <c r="D5" s="134" t="s">
        <v>316</v>
      </c>
    </row>
    <row r="6" spans="1:4" ht="48.75">
      <c r="A6" s="133" t="s">
        <v>317</v>
      </c>
      <c r="B6" s="133" t="s">
        <v>318</v>
      </c>
      <c r="C6" s="133" t="s">
        <v>319</v>
      </c>
      <c r="D6" s="134" t="s">
        <v>320</v>
      </c>
    </row>
    <row r="7" spans="1:4" ht="48.75">
      <c r="A7" s="133" t="s">
        <v>321</v>
      </c>
      <c r="B7" s="133" t="s">
        <v>322</v>
      </c>
      <c r="C7" s="133" t="s">
        <v>323</v>
      </c>
      <c r="D7" s="134" t="s">
        <v>324</v>
      </c>
    </row>
    <row r="8" spans="1:4" ht="48.75">
      <c r="A8" s="133" t="s">
        <v>325</v>
      </c>
      <c r="B8" s="133" t="s">
        <v>326</v>
      </c>
      <c r="C8" s="133" t="s">
        <v>327</v>
      </c>
      <c r="D8" s="134" t="s">
        <v>328</v>
      </c>
    </row>
    <row r="9" spans="1:4" ht="48.75">
      <c r="A9" s="133" t="s">
        <v>329</v>
      </c>
      <c r="B9" s="133" t="s">
        <v>330</v>
      </c>
      <c r="C9" s="133" t="s">
        <v>331</v>
      </c>
      <c r="D9" s="134" t="s">
        <v>332</v>
      </c>
    </row>
    <row r="10" spans="1:4" ht="48.75">
      <c r="A10" s="133" t="s">
        <v>333</v>
      </c>
      <c r="B10" s="133" t="s">
        <v>334</v>
      </c>
      <c r="C10" s="133" t="s">
        <v>335</v>
      </c>
      <c r="D10" s="134" t="s">
        <v>336</v>
      </c>
    </row>
    <row r="11" spans="1:4" ht="48.75">
      <c r="A11" s="133" t="s">
        <v>337</v>
      </c>
      <c r="B11" s="133" t="s">
        <v>338</v>
      </c>
      <c r="C11" s="133" t="s">
        <v>339</v>
      </c>
      <c r="D11" s="134" t="s">
        <v>340</v>
      </c>
    </row>
    <row r="12" spans="1:4" ht="48.75">
      <c r="A12" s="133" t="s">
        <v>341</v>
      </c>
      <c r="B12" s="133" t="s">
        <v>342</v>
      </c>
      <c r="C12" s="133" t="s">
        <v>343</v>
      </c>
      <c r="D12" s="134" t="s">
        <v>344</v>
      </c>
    </row>
    <row r="13" spans="1:4" ht="48.75">
      <c r="A13" s="133" t="s">
        <v>345</v>
      </c>
      <c r="B13" s="133" t="s">
        <v>346</v>
      </c>
      <c r="C13" s="133" t="s">
        <v>347</v>
      </c>
      <c r="D13" s="134" t="s">
        <v>348</v>
      </c>
    </row>
    <row r="14" spans="1:4" ht="48.75">
      <c r="A14" s="133" t="s">
        <v>349</v>
      </c>
      <c r="B14" s="133" t="s">
        <v>350</v>
      </c>
      <c r="C14" s="133" t="s">
        <v>351</v>
      </c>
      <c r="D14" s="134" t="s">
        <v>352</v>
      </c>
    </row>
    <row r="15" spans="1:4" ht="48.75">
      <c r="A15" s="133" t="s">
        <v>353</v>
      </c>
      <c r="B15" s="133" t="s">
        <v>354</v>
      </c>
      <c r="C15" s="133" t="s">
        <v>355</v>
      </c>
      <c r="D15" s="134" t="s">
        <v>356</v>
      </c>
    </row>
    <row r="16" spans="1:4" ht="48.75">
      <c r="A16" s="133" t="s">
        <v>357</v>
      </c>
      <c r="B16" s="133" t="s">
        <v>358</v>
      </c>
      <c r="C16" s="133" t="s">
        <v>359</v>
      </c>
      <c r="D16" s="134" t="s">
        <v>360</v>
      </c>
    </row>
    <row r="17" spans="1:4" ht="48.75">
      <c r="A17" s="133" t="s">
        <v>361</v>
      </c>
      <c r="B17" s="133" t="s">
        <v>362</v>
      </c>
      <c r="C17" s="133" t="s">
        <v>363</v>
      </c>
      <c r="D17" s="134" t="s">
        <v>364</v>
      </c>
    </row>
    <row r="18" spans="1:4" ht="48.75">
      <c r="A18" s="133" t="s">
        <v>365</v>
      </c>
      <c r="B18" s="133" t="s">
        <v>366</v>
      </c>
      <c r="C18" s="133" t="s">
        <v>367</v>
      </c>
      <c r="D18" s="134" t="s">
        <v>364</v>
      </c>
    </row>
    <row r="19" spans="1:4" ht="48.75">
      <c r="A19" s="133" t="s">
        <v>368</v>
      </c>
      <c r="B19" s="133" t="s">
        <v>369</v>
      </c>
      <c r="C19" s="133" t="s">
        <v>370</v>
      </c>
      <c r="D19" s="134" t="s">
        <v>371</v>
      </c>
    </row>
    <row r="20" spans="1:4" ht="48.75">
      <c r="A20" s="133" t="s">
        <v>372</v>
      </c>
      <c r="B20" s="133" t="s">
        <v>373</v>
      </c>
      <c r="C20" s="133" t="s">
        <v>374</v>
      </c>
      <c r="D20" s="134" t="s">
        <v>371</v>
      </c>
    </row>
    <row r="21" spans="1:4" ht="48.75">
      <c r="A21" s="133" t="s">
        <v>375</v>
      </c>
      <c r="B21" s="133" t="s">
        <v>376</v>
      </c>
      <c r="C21" s="133" t="s">
        <v>377</v>
      </c>
      <c r="D21" s="134" t="s">
        <v>378</v>
      </c>
    </row>
    <row r="22" spans="1:4" ht="48.75">
      <c r="A22" s="133" t="s">
        <v>379</v>
      </c>
      <c r="B22" s="133" t="s">
        <v>380</v>
      </c>
      <c r="C22" s="133" t="s">
        <v>381</v>
      </c>
      <c r="D22" s="134" t="s">
        <v>378</v>
      </c>
    </row>
    <row r="23" spans="1:4" ht="48.75">
      <c r="A23" s="133" t="s">
        <v>382</v>
      </c>
      <c r="B23" s="133" t="s">
        <v>383</v>
      </c>
      <c r="C23" s="133" t="s">
        <v>384</v>
      </c>
      <c r="D23" s="134" t="s">
        <v>385</v>
      </c>
    </row>
    <row r="24" spans="1:4" ht="48.75">
      <c r="A24" s="133" t="s">
        <v>386</v>
      </c>
      <c r="B24" s="133" t="s">
        <v>387</v>
      </c>
      <c r="C24" s="133" t="s">
        <v>388</v>
      </c>
      <c r="D24" s="134" t="s">
        <v>385</v>
      </c>
    </row>
    <row r="25" spans="1:4" ht="48.75">
      <c r="A25" s="133" t="s">
        <v>389</v>
      </c>
      <c r="B25" s="133" t="s">
        <v>390</v>
      </c>
      <c r="C25" s="133" t="s">
        <v>391</v>
      </c>
      <c r="D25" s="134" t="s">
        <v>392</v>
      </c>
    </row>
    <row r="26" spans="1:4" ht="48.75">
      <c r="A26" s="133" t="s">
        <v>393</v>
      </c>
      <c r="B26" s="133" t="s">
        <v>394</v>
      </c>
      <c r="C26" s="133" t="s">
        <v>395</v>
      </c>
      <c r="D26" s="134" t="s">
        <v>392</v>
      </c>
    </row>
    <row r="27" spans="1:4" ht="48.75">
      <c r="A27" s="133" t="s">
        <v>396</v>
      </c>
      <c r="B27" s="133" t="s">
        <v>397</v>
      </c>
      <c r="C27" s="133" t="s">
        <v>398</v>
      </c>
      <c r="D27" s="134" t="s">
        <v>399</v>
      </c>
    </row>
    <row r="28" spans="1:4" ht="48.75">
      <c r="A28" s="133" t="s">
        <v>400</v>
      </c>
      <c r="B28" s="133" t="s">
        <v>401</v>
      </c>
      <c r="C28" s="133" t="s">
        <v>402</v>
      </c>
      <c r="D28" s="134" t="s">
        <v>399</v>
      </c>
    </row>
    <row r="29" spans="1:4" ht="48.75">
      <c r="A29" s="133" t="s">
        <v>403</v>
      </c>
      <c r="B29" s="133" t="s">
        <v>404</v>
      </c>
      <c r="C29" s="133" t="s">
        <v>405</v>
      </c>
      <c r="D29" s="134" t="s">
        <v>406</v>
      </c>
    </row>
    <row r="30" spans="1:4" ht="48.75">
      <c r="A30" s="133" t="s">
        <v>407</v>
      </c>
      <c r="B30" s="133" t="s">
        <v>408</v>
      </c>
      <c r="C30" s="133" t="s">
        <v>409</v>
      </c>
      <c r="D30" s="134" t="s">
        <v>406</v>
      </c>
    </row>
    <row r="31" spans="1:4" ht="48.75">
      <c r="A31" s="133" t="s">
        <v>410</v>
      </c>
      <c r="B31" s="133" t="s">
        <v>411</v>
      </c>
      <c r="C31" s="133" t="s">
        <v>412</v>
      </c>
      <c r="D31" s="134" t="s">
        <v>413</v>
      </c>
    </row>
    <row r="32" spans="1:4" ht="48.75">
      <c r="A32" s="133" t="s">
        <v>414</v>
      </c>
      <c r="B32" s="133" t="s">
        <v>415</v>
      </c>
      <c r="C32" s="133" t="s">
        <v>416</v>
      </c>
      <c r="D32" s="134" t="s">
        <v>417</v>
      </c>
    </row>
    <row r="33" spans="1:4" ht="48.75">
      <c r="A33" s="133" t="s">
        <v>418</v>
      </c>
      <c r="B33" s="133" t="s">
        <v>419</v>
      </c>
      <c r="C33" s="133" t="s">
        <v>420</v>
      </c>
      <c r="D33" s="134" t="s">
        <v>421</v>
      </c>
    </row>
    <row r="34" spans="1:4" ht="48.75">
      <c r="A34" s="133" t="s">
        <v>422</v>
      </c>
      <c r="B34" s="133" t="s">
        <v>423</v>
      </c>
      <c r="C34" s="133" t="s">
        <v>424</v>
      </c>
      <c r="D34" s="134" t="s">
        <v>421</v>
      </c>
    </row>
    <row r="35" spans="1:4" ht="48.75">
      <c r="A35" s="133" t="s">
        <v>425</v>
      </c>
      <c r="B35" s="133" t="s">
        <v>426</v>
      </c>
      <c r="C35" s="133" t="s">
        <v>427</v>
      </c>
      <c r="D35" s="134" t="s">
        <v>428</v>
      </c>
    </row>
    <row r="36" spans="1:4" ht="48.75">
      <c r="A36" s="133" t="s">
        <v>429</v>
      </c>
      <c r="B36" s="133" t="s">
        <v>430</v>
      </c>
      <c r="C36" s="133" t="s">
        <v>431</v>
      </c>
      <c r="D36" s="134" t="s">
        <v>428</v>
      </c>
    </row>
    <row r="37" spans="1:4" ht="48.75">
      <c r="A37" s="133" t="s">
        <v>432</v>
      </c>
      <c r="B37" s="133" t="s">
        <v>433</v>
      </c>
      <c r="C37" s="133" t="s">
        <v>434</v>
      </c>
      <c r="D37" s="134" t="s">
        <v>435</v>
      </c>
    </row>
    <row r="38" spans="1:4" ht="48.75">
      <c r="A38" s="133" t="s">
        <v>436</v>
      </c>
      <c r="B38" s="133" t="s">
        <v>437</v>
      </c>
      <c r="C38" s="133" t="s">
        <v>438</v>
      </c>
      <c r="D38" s="134" t="s">
        <v>435</v>
      </c>
    </row>
    <row r="39" spans="1:4" ht="48.75">
      <c r="A39" s="133" t="s">
        <v>439</v>
      </c>
      <c r="B39" s="133" t="s">
        <v>440</v>
      </c>
      <c r="C39" s="133" t="s">
        <v>441</v>
      </c>
      <c r="D39" s="134" t="s">
        <v>442</v>
      </c>
    </row>
    <row r="40" spans="1:4" ht="48.75">
      <c r="A40" s="133" t="s">
        <v>443</v>
      </c>
      <c r="B40" s="133" t="s">
        <v>444</v>
      </c>
      <c r="C40" s="133" t="s">
        <v>445</v>
      </c>
      <c r="D40" s="134" t="s">
        <v>442</v>
      </c>
    </row>
    <row r="41" spans="1:4" ht="48.75">
      <c r="A41" s="133" t="s">
        <v>446</v>
      </c>
      <c r="B41" s="133" t="s">
        <v>447</v>
      </c>
      <c r="C41" s="133" t="s">
        <v>448</v>
      </c>
      <c r="D41" s="134" t="s">
        <v>449</v>
      </c>
    </row>
    <row r="42" spans="1:4" ht="48.75">
      <c r="A42" s="133" t="s">
        <v>450</v>
      </c>
      <c r="B42" s="133" t="s">
        <v>451</v>
      </c>
      <c r="C42" s="133" t="s">
        <v>452</v>
      </c>
      <c r="D42" s="134" t="s">
        <v>453</v>
      </c>
    </row>
    <row r="43" spans="1:4" ht="48.75">
      <c r="A43" s="133" t="s">
        <v>454</v>
      </c>
      <c r="B43" s="133" t="s">
        <v>455</v>
      </c>
      <c r="C43" s="133" t="s">
        <v>456</v>
      </c>
      <c r="D43" s="134" t="s">
        <v>457</v>
      </c>
    </row>
    <row r="44" spans="1:4" ht="48.75">
      <c r="A44" s="133" t="s">
        <v>458</v>
      </c>
      <c r="B44" s="133" t="s">
        <v>459</v>
      </c>
      <c r="C44" s="133" t="s">
        <v>460</v>
      </c>
      <c r="D44" s="134" t="s">
        <v>461</v>
      </c>
    </row>
    <row r="45" spans="1:4" ht="48.75">
      <c r="A45" s="133" t="s">
        <v>462</v>
      </c>
      <c r="B45" s="133" t="s">
        <v>463</v>
      </c>
      <c r="C45" s="133" t="s">
        <v>464</v>
      </c>
      <c r="D45" s="134" t="s">
        <v>465</v>
      </c>
    </row>
    <row r="46" spans="1:4" ht="48.75">
      <c r="A46" s="133" t="s">
        <v>466</v>
      </c>
      <c r="B46" s="133" t="s">
        <v>467</v>
      </c>
      <c r="C46" s="133" t="s">
        <v>468</v>
      </c>
      <c r="D46" s="134" t="s">
        <v>469</v>
      </c>
    </row>
    <row r="47" spans="1:4" ht="48.75">
      <c r="A47" s="133" t="s">
        <v>470</v>
      </c>
      <c r="B47" s="133" t="s">
        <v>471</v>
      </c>
      <c r="C47" s="133" t="s">
        <v>472</v>
      </c>
      <c r="D47" s="134" t="s">
        <v>473</v>
      </c>
    </row>
    <row r="48" spans="1:4" ht="48.75">
      <c r="A48" s="133" t="s">
        <v>474</v>
      </c>
      <c r="B48" s="133" t="s">
        <v>475</v>
      </c>
      <c r="C48" s="133" t="s">
        <v>476</v>
      </c>
      <c r="D48" s="134" t="s">
        <v>477</v>
      </c>
    </row>
    <row r="49" spans="1:4" ht="48.75">
      <c r="A49" s="133" t="s">
        <v>478</v>
      </c>
      <c r="B49" s="133" t="s">
        <v>479</v>
      </c>
      <c r="C49" s="133" t="s">
        <v>480</v>
      </c>
      <c r="D49" s="134" t="s">
        <v>481</v>
      </c>
    </row>
    <row r="50" spans="1:4" ht="48.75">
      <c r="A50" s="133" t="s">
        <v>482</v>
      </c>
      <c r="B50" s="133" t="s">
        <v>483</v>
      </c>
      <c r="C50" s="133" t="s">
        <v>484</v>
      </c>
      <c r="D50" s="134" t="s">
        <v>485</v>
      </c>
    </row>
    <row r="51" spans="1:4" ht="48.75">
      <c r="A51" s="133" t="s">
        <v>486</v>
      </c>
      <c r="B51" s="133" t="s">
        <v>487</v>
      </c>
      <c r="C51" s="133" t="s">
        <v>488</v>
      </c>
      <c r="D51" s="134" t="s">
        <v>489</v>
      </c>
    </row>
    <row r="52" spans="1:4" ht="48.75">
      <c r="A52" s="133" t="s">
        <v>490</v>
      </c>
      <c r="B52" s="133" t="s">
        <v>491</v>
      </c>
      <c r="C52" s="133" t="s">
        <v>492</v>
      </c>
      <c r="D52" s="134" t="s">
        <v>493</v>
      </c>
    </row>
    <row r="53" spans="1:4" ht="48.75">
      <c r="A53" s="133" t="s">
        <v>494</v>
      </c>
      <c r="B53" s="133" t="s">
        <v>495</v>
      </c>
      <c r="C53" s="133" t="s">
        <v>496</v>
      </c>
      <c r="D53" s="134" t="s">
        <v>497</v>
      </c>
    </row>
    <row r="54" spans="1:4" ht="48.75">
      <c r="A54" s="133" t="s">
        <v>498</v>
      </c>
      <c r="B54" s="133" t="s">
        <v>499</v>
      </c>
      <c r="C54" s="133" t="s">
        <v>500</v>
      </c>
      <c r="D54" s="134" t="s">
        <v>501</v>
      </c>
    </row>
    <row r="55" spans="1:4" ht="48.75">
      <c r="A55" s="133" t="s">
        <v>502</v>
      </c>
      <c r="B55" s="133" t="s">
        <v>503</v>
      </c>
      <c r="C55" s="133" t="s">
        <v>504</v>
      </c>
      <c r="D55" s="134" t="s">
        <v>505</v>
      </c>
    </row>
    <row r="56" spans="1:4" ht="48.75">
      <c r="A56" s="133" t="s">
        <v>506</v>
      </c>
      <c r="B56" s="133" t="s">
        <v>507</v>
      </c>
      <c r="C56" s="133" t="s">
        <v>508</v>
      </c>
      <c r="D56" s="134" t="s">
        <v>509</v>
      </c>
    </row>
    <row r="57" spans="1:4" ht="48.75">
      <c r="A57" s="133" t="s">
        <v>510</v>
      </c>
      <c r="B57" s="133" t="s">
        <v>511</v>
      </c>
      <c r="C57" s="133" t="s">
        <v>512</v>
      </c>
      <c r="D57" s="134" t="s">
        <v>513</v>
      </c>
    </row>
    <row r="58" spans="1:4" ht="48.75">
      <c r="A58" s="133" t="s">
        <v>514</v>
      </c>
      <c r="B58" s="133" t="s">
        <v>515</v>
      </c>
      <c r="C58" s="133" t="s">
        <v>516</v>
      </c>
      <c r="D58" s="134" t="s">
        <v>517</v>
      </c>
    </row>
    <row r="59" spans="1:4" ht="48.75">
      <c r="A59" s="133" t="s">
        <v>518</v>
      </c>
      <c r="B59" s="133" t="s">
        <v>519</v>
      </c>
      <c r="C59" s="133" t="s">
        <v>520</v>
      </c>
      <c r="D59" s="134" t="s">
        <v>521</v>
      </c>
    </row>
    <row r="60" spans="1:4" ht="48.75">
      <c r="A60" s="133" t="s">
        <v>522</v>
      </c>
      <c r="B60" s="133" t="s">
        <v>523</v>
      </c>
      <c r="C60" s="133" t="s">
        <v>524</v>
      </c>
      <c r="D60" s="134" t="s">
        <v>525</v>
      </c>
    </row>
    <row r="61" spans="1:4" ht="48.75">
      <c r="A61" s="133" t="s">
        <v>526</v>
      </c>
      <c r="B61" s="133" t="s">
        <v>527</v>
      </c>
      <c r="C61" s="133" t="s">
        <v>528</v>
      </c>
      <c r="D61" s="134" t="s">
        <v>529</v>
      </c>
    </row>
    <row r="62" spans="1:4" ht="48.75">
      <c r="A62" s="133" t="s">
        <v>530</v>
      </c>
      <c r="B62" s="133" t="s">
        <v>531</v>
      </c>
      <c r="C62" s="133" t="s">
        <v>532</v>
      </c>
      <c r="D62" s="134" t="s">
        <v>533</v>
      </c>
    </row>
    <row r="63" spans="1:4" ht="48.75">
      <c r="A63" s="133" t="s">
        <v>534</v>
      </c>
      <c r="B63" s="133" t="s">
        <v>535</v>
      </c>
      <c r="C63" s="133" t="s">
        <v>536</v>
      </c>
      <c r="D63" s="134" t="s">
        <v>537</v>
      </c>
    </row>
    <row r="64" spans="1:4" ht="48.75">
      <c r="A64" s="133" t="s">
        <v>538</v>
      </c>
      <c r="B64" s="133" t="s">
        <v>539</v>
      </c>
      <c r="C64" s="133" t="s">
        <v>540</v>
      </c>
      <c r="D64" s="134" t="s">
        <v>541</v>
      </c>
    </row>
    <row r="65" spans="1:4" ht="48.75">
      <c r="A65" s="133" t="s">
        <v>542</v>
      </c>
      <c r="B65" s="133" t="s">
        <v>543</v>
      </c>
      <c r="C65" s="133" t="s">
        <v>544</v>
      </c>
      <c r="D65" s="134" t="s">
        <v>545</v>
      </c>
    </row>
    <row r="66" spans="1:4" ht="48.75">
      <c r="A66" s="133" t="s">
        <v>546</v>
      </c>
      <c r="B66" s="133" t="s">
        <v>547</v>
      </c>
      <c r="C66" s="133" t="s">
        <v>548</v>
      </c>
      <c r="D66" s="134" t="s">
        <v>549</v>
      </c>
    </row>
    <row r="67" spans="1:4" ht="48.75">
      <c r="A67" s="133" t="s">
        <v>550</v>
      </c>
      <c r="B67" s="133" t="s">
        <v>551</v>
      </c>
      <c r="C67" s="133" t="s">
        <v>552</v>
      </c>
      <c r="D67" s="134" t="s">
        <v>553</v>
      </c>
    </row>
    <row r="68" spans="1:4" ht="48.75">
      <c r="A68" s="133" t="s">
        <v>554</v>
      </c>
      <c r="B68" s="133" t="s">
        <v>555</v>
      </c>
      <c r="C68" s="133" t="s">
        <v>556</v>
      </c>
      <c r="D68" s="134" t="s">
        <v>557</v>
      </c>
    </row>
    <row r="69" spans="1:4" ht="48.75">
      <c r="A69" s="133" t="s">
        <v>558</v>
      </c>
      <c r="B69" s="133" t="s">
        <v>559</v>
      </c>
      <c r="C69" s="133" t="s">
        <v>463</v>
      </c>
      <c r="D69" s="134" t="s">
        <v>557</v>
      </c>
    </row>
    <row r="70" spans="1:4" ht="48.75">
      <c r="A70" s="133" t="s">
        <v>560</v>
      </c>
      <c r="B70" s="133" t="s">
        <v>561</v>
      </c>
      <c r="C70" s="133" t="s">
        <v>562</v>
      </c>
      <c r="D70" s="134" t="s">
        <v>557</v>
      </c>
    </row>
    <row r="71" spans="1:4" ht="48.75">
      <c r="A71" s="133" t="s">
        <v>563</v>
      </c>
      <c r="B71" s="133" t="s">
        <v>564</v>
      </c>
      <c r="C71" s="133" t="s">
        <v>565</v>
      </c>
      <c r="D71" s="134" t="s">
        <v>566</v>
      </c>
    </row>
    <row r="72" spans="1:4" ht="48.75">
      <c r="A72" s="133" t="s">
        <v>567</v>
      </c>
      <c r="B72" s="133" t="s">
        <v>568</v>
      </c>
      <c r="C72" s="133" t="s">
        <v>569</v>
      </c>
      <c r="D72" s="134" t="s">
        <v>570</v>
      </c>
    </row>
    <row r="73" spans="1:4" ht="48.75">
      <c r="A73" s="133" t="s">
        <v>571</v>
      </c>
      <c r="B73" s="133" t="s">
        <v>572</v>
      </c>
      <c r="C73" s="133" t="s">
        <v>573</v>
      </c>
      <c r="D73" s="134" t="s">
        <v>574</v>
      </c>
    </row>
    <row r="74" spans="1:4" ht="48.75">
      <c r="A74" s="133" t="s">
        <v>575</v>
      </c>
      <c r="B74" s="133" t="s">
        <v>572</v>
      </c>
      <c r="C74" s="133" t="s">
        <v>573</v>
      </c>
      <c r="D74" s="134" t="s">
        <v>574</v>
      </c>
    </row>
    <row r="75" spans="1:4" ht="48.75">
      <c r="A75" s="133" t="s">
        <v>576</v>
      </c>
      <c r="B75" s="133" t="s">
        <v>572</v>
      </c>
      <c r="C75" s="133" t="s">
        <v>573</v>
      </c>
      <c r="D75" s="134" t="s">
        <v>574</v>
      </c>
    </row>
    <row r="76" spans="1:4" ht="48.75">
      <c r="A76" s="133" t="s">
        <v>577</v>
      </c>
      <c r="B76" s="133" t="s">
        <v>578</v>
      </c>
      <c r="C76" s="133" t="s">
        <v>579</v>
      </c>
      <c r="D76" s="134" t="s">
        <v>580</v>
      </c>
    </row>
    <row r="77" spans="1:4" ht="48.75">
      <c r="A77" s="133" t="s">
        <v>581</v>
      </c>
      <c r="B77" s="133" t="s">
        <v>578</v>
      </c>
      <c r="C77" s="133" t="s">
        <v>579</v>
      </c>
      <c r="D77" s="134" t="s">
        <v>580</v>
      </c>
    </row>
    <row r="78" spans="1:4" ht="48.75">
      <c r="A78" s="133" t="s">
        <v>582</v>
      </c>
      <c r="B78" s="133" t="s">
        <v>578</v>
      </c>
      <c r="C78" s="133" t="s">
        <v>579</v>
      </c>
      <c r="D78" s="134" t="s">
        <v>580</v>
      </c>
    </row>
    <row r="79" spans="1:4" ht="48.75">
      <c r="A79" s="133" t="s">
        <v>583</v>
      </c>
      <c r="B79" s="133" t="s">
        <v>578</v>
      </c>
      <c r="C79" s="133" t="s">
        <v>579</v>
      </c>
      <c r="D79" s="134" t="s">
        <v>580</v>
      </c>
    </row>
    <row r="80" spans="1:4" ht="48.75">
      <c r="A80" s="133" t="s">
        <v>584</v>
      </c>
      <c r="B80" s="133" t="s">
        <v>585</v>
      </c>
      <c r="C80" s="133" t="s">
        <v>586</v>
      </c>
      <c r="D80" s="134" t="s">
        <v>587</v>
      </c>
    </row>
    <row r="81" spans="1:4" ht="48.75">
      <c r="A81" s="133" t="s">
        <v>588</v>
      </c>
      <c r="B81" s="133" t="s">
        <v>585</v>
      </c>
      <c r="C81" s="133" t="s">
        <v>586</v>
      </c>
      <c r="D81" s="134" t="s">
        <v>587</v>
      </c>
    </row>
    <row r="82" spans="1:4" ht="48.75">
      <c r="A82" s="133" t="s">
        <v>589</v>
      </c>
      <c r="B82" s="133" t="s">
        <v>590</v>
      </c>
      <c r="C82" s="133" t="s">
        <v>591</v>
      </c>
      <c r="D82" s="134" t="s">
        <v>592</v>
      </c>
    </row>
    <row r="83" spans="1:4" ht="48.75">
      <c r="A83" s="133" t="s">
        <v>593</v>
      </c>
      <c r="B83" s="133" t="s">
        <v>594</v>
      </c>
      <c r="C83" s="133" t="s">
        <v>595</v>
      </c>
      <c r="D83" s="134" t="s">
        <v>596</v>
      </c>
    </row>
    <row r="84" spans="1:4" ht="48.75">
      <c r="A84" s="133" t="s">
        <v>597</v>
      </c>
      <c r="B84" s="133" t="s">
        <v>594</v>
      </c>
      <c r="C84" s="133" t="s">
        <v>595</v>
      </c>
      <c r="D84" s="134" t="s">
        <v>596</v>
      </c>
    </row>
    <row r="85" spans="1:4" ht="48.75">
      <c r="A85" s="133" t="s">
        <v>598</v>
      </c>
      <c r="B85" s="133" t="s">
        <v>599</v>
      </c>
      <c r="C85" s="133" t="s">
        <v>600</v>
      </c>
      <c r="D85" s="134" t="s">
        <v>601</v>
      </c>
    </row>
    <row r="86" spans="1:4" ht="48.75">
      <c r="A86" s="133" t="s">
        <v>602</v>
      </c>
      <c r="B86" s="133" t="s">
        <v>599</v>
      </c>
      <c r="C86" s="133" t="s">
        <v>603</v>
      </c>
      <c r="D86" s="134" t="s">
        <v>601</v>
      </c>
    </row>
    <row r="87" spans="1:4" ht="48.75">
      <c r="A87" s="133" t="s">
        <v>604</v>
      </c>
      <c r="B87" s="133" t="s">
        <v>605</v>
      </c>
      <c r="C87" s="133" t="s">
        <v>606</v>
      </c>
      <c r="D87" s="134" t="s">
        <v>607</v>
      </c>
    </row>
    <row r="88" spans="1:4" ht="48.75">
      <c r="A88" s="133" t="s">
        <v>608</v>
      </c>
      <c r="B88" s="133" t="s">
        <v>605</v>
      </c>
      <c r="C88" s="133" t="s">
        <v>606</v>
      </c>
      <c r="D88" s="134" t="s">
        <v>607</v>
      </c>
    </row>
    <row r="89" spans="1:4" ht="48.75">
      <c r="A89" s="133" t="s">
        <v>609</v>
      </c>
      <c r="B89" s="133" t="s">
        <v>610</v>
      </c>
      <c r="C89" s="133" t="s">
        <v>611</v>
      </c>
      <c r="D89" s="134" t="s">
        <v>612</v>
      </c>
    </row>
    <row r="90" spans="1:4" ht="48.75">
      <c r="A90" s="133" t="s">
        <v>613</v>
      </c>
      <c r="B90" s="133" t="s">
        <v>610</v>
      </c>
      <c r="C90" s="133" t="s">
        <v>611</v>
      </c>
      <c r="D90" s="134" t="s">
        <v>612</v>
      </c>
    </row>
    <row r="91" spans="1:4" ht="48.75">
      <c r="A91" s="133" t="s">
        <v>614</v>
      </c>
      <c r="B91" s="133" t="s">
        <v>615</v>
      </c>
      <c r="C91" s="133" t="s">
        <v>616</v>
      </c>
      <c r="D91" s="134" t="s">
        <v>617</v>
      </c>
    </row>
    <row r="92" spans="1:4" ht="48.75">
      <c r="A92" s="133" t="s">
        <v>618</v>
      </c>
      <c r="B92" s="133" t="s">
        <v>95</v>
      </c>
      <c r="C92" s="133" t="s">
        <v>616</v>
      </c>
      <c r="D92" s="134" t="s">
        <v>619</v>
      </c>
    </row>
    <row r="93" spans="1:4" ht="48.75">
      <c r="A93" s="133" t="s">
        <v>620</v>
      </c>
      <c r="B93" s="133" t="s">
        <v>95</v>
      </c>
      <c r="C93" s="133" t="s">
        <v>616</v>
      </c>
      <c r="D93" s="134" t="s">
        <v>619</v>
      </c>
    </row>
    <row r="94" spans="1:4" ht="48.75">
      <c r="A94" s="133" t="s">
        <v>621</v>
      </c>
      <c r="B94" s="133" t="s">
        <v>95</v>
      </c>
      <c r="C94" s="133" t="s">
        <v>622</v>
      </c>
      <c r="D94" s="134" t="s">
        <v>623</v>
      </c>
    </row>
    <row r="95" spans="1:4" ht="48.75">
      <c r="A95" s="133" t="s">
        <v>624</v>
      </c>
      <c r="B95" s="133" t="s">
        <v>95</v>
      </c>
      <c r="C95" s="133" t="s">
        <v>622</v>
      </c>
      <c r="D95" s="134" t="s">
        <v>623</v>
      </c>
    </row>
    <row r="96" spans="1:4" ht="48.75">
      <c r="A96" s="133" t="s">
        <v>625</v>
      </c>
      <c r="B96" s="133" t="s">
        <v>95</v>
      </c>
      <c r="C96" s="133" t="s">
        <v>626</v>
      </c>
      <c r="D96" s="134" t="s">
        <v>627</v>
      </c>
    </row>
    <row r="97" spans="1:4" ht="48.75">
      <c r="A97" s="133" t="s">
        <v>628</v>
      </c>
      <c r="B97" s="133" t="s">
        <v>95</v>
      </c>
      <c r="C97" s="133" t="s">
        <v>629</v>
      </c>
      <c r="D97" s="134" t="s">
        <v>627</v>
      </c>
    </row>
    <row r="98" spans="1:4" ht="48.75">
      <c r="A98" s="133" t="s">
        <v>630</v>
      </c>
      <c r="B98" s="133" t="s">
        <v>95</v>
      </c>
      <c r="C98" s="133" t="s">
        <v>629</v>
      </c>
      <c r="D98" s="134" t="s">
        <v>627</v>
      </c>
    </row>
    <row r="99" spans="1:4" ht="48.75">
      <c r="A99" s="133" t="s">
        <v>631</v>
      </c>
      <c r="B99" s="133" t="s">
        <v>95</v>
      </c>
      <c r="C99" s="133" t="s">
        <v>632</v>
      </c>
      <c r="D99" s="134" t="s">
        <v>633</v>
      </c>
    </row>
    <row r="100" spans="1:4" ht="48.75">
      <c r="A100" s="133" t="s">
        <v>634</v>
      </c>
      <c r="B100" s="133" t="s">
        <v>95</v>
      </c>
      <c r="C100" s="133" t="s">
        <v>635</v>
      </c>
      <c r="D100" s="134" t="s">
        <v>636</v>
      </c>
    </row>
    <row r="101" spans="1:4" ht="48.75">
      <c r="A101" s="133" t="s">
        <v>637</v>
      </c>
      <c r="B101" s="133" t="s">
        <v>95</v>
      </c>
      <c r="C101" s="133" t="s">
        <v>635</v>
      </c>
      <c r="D101" s="134" t="s">
        <v>636</v>
      </c>
    </row>
    <row r="102" spans="1:4" ht="48.75">
      <c r="A102" s="133" t="s">
        <v>638</v>
      </c>
      <c r="B102" s="133" t="s">
        <v>95</v>
      </c>
      <c r="C102" s="133" t="s">
        <v>635</v>
      </c>
      <c r="D102" s="134" t="s">
        <v>636</v>
      </c>
    </row>
    <row r="103" spans="1:4" ht="48.75">
      <c r="A103" s="133" t="s">
        <v>639</v>
      </c>
      <c r="B103" s="133" t="s">
        <v>95</v>
      </c>
      <c r="C103" s="133" t="s">
        <v>635</v>
      </c>
      <c r="D103" s="134" t="s">
        <v>636</v>
      </c>
    </row>
    <row r="104" spans="1:4" ht="48.75">
      <c r="A104" s="133" t="s">
        <v>640</v>
      </c>
      <c r="B104" s="133" t="s">
        <v>95</v>
      </c>
      <c r="C104" s="133" t="s">
        <v>641</v>
      </c>
      <c r="D104" s="134" t="s">
        <v>642</v>
      </c>
    </row>
    <row r="105" spans="1:4" ht="48.75">
      <c r="A105" s="133" t="s">
        <v>643</v>
      </c>
      <c r="B105" s="133" t="s">
        <v>95</v>
      </c>
      <c r="C105" s="133" t="s">
        <v>641</v>
      </c>
      <c r="D105" s="134" t="s">
        <v>642</v>
      </c>
    </row>
    <row r="106" spans="1:4" ht="48.75">
      <c r="A106" s="133" t="s">
        <v>644</v>
      </c>
      <c r="B106" s="133" t="s">
        <v>95</v>
      </c>
      <c r="C106" s="133" t="s">
        <v>645</v>
      </c>
      <c r="D106" s="134" t="s">
        <v>646</v>
      </c>
    </row>
    <row r="107" spans="1:4" ht="48.75">
      <c r="A107" s="133" t="s">
        <v>647</v>
      </c>
      <c r="B107" s="133" t="s">
        <v>95</v>
      </c>
      <c r="C107" s="133" t="s">
        <v>648</v>
      </c>
      <c r="D107" s="134" t="s">
        <v>649</v>
      </c>
    </row>
    <row r="108" spans="1:4" ht="48.75">
      <c r="A108" s="133" t="s">
        <v>650</v>
      </c>
      <c r="B108" s="133" t="s">
        <v>95</v>
      </c>
      <c r="C108" s="133" t="s">
        <v>648</v>
      </c>
      <c r="D108" s="134" t="s">
        <v>649</v>
      </c>
    </row>
    <row r="109" spans="1:4" ht="48.75">
      <c r="A109" s="133" t="s">
        <v>651</v>
      </c>
      <c r="B109" s="133" t="s">
        <v>95</v>
      </c>
      <c r="C109" s="133" t="s">
        <v>648</v>
      </c>
      <c r="D109" s="134" t="s">
        <v>649</v>
      </c>
    </row>
    <row r="110" spans="1:4" ht="48.75">
      <c r="A110" s="133" t="s">
        <v>652</v>
      </c>
      <c r="B110" s="133" t="s">
        <v>95</v>
      </c>
      <c r="C110" s="133" t="s">
        <v>648</v>
      </c>
      <c r="D110" s="134" t="s">
        <v>649</v>
      </c>
    </row>
    <row r="111" spans="1:4" ht="48.75">
      <c r="A111" s="133" t="s">
        <v>653</v>
      </c>
      <c r="B111" s="133" t="s">
        <v>95</v>
      </c>
      <c r="C111" s="133" t="s">
        <v>648</v>
      </c>
      <c r="D111" s="134" t="s">
        <v>649</v>
      </c>
    </row>
    <row r="112" spans="1:4" ht="48.75">
      <c r="A112" s="133" t="s">
        <v>654</v>
      </c>
      <c r="B112" s="133" t="s">
        <v>95</v>
      </c>
      <c r="C112" s="133" t="s">
        <v>648</v>
      </c>
      <c r="D112" s="134" t="s">
        <v>649</v>
      </c>
    </row>
  </sheetData>
  <mergeCells count="4">
    <mergeCell ref="A1:A2"/>
    <mergeCell ref="B1:B2"/>
    <mergeCell ref="C1:C2"/>
    <mergeCell ref="D1:D2"/>
  </mergeCells>
  <hyperlinks>
    <hyperlink ref="A1" r:id="rId1" display="http://www.legislation.cnav.fr/doc_communs/listes_baremes/BNL-L_B_SALPLAFONDCOTI.htm"/>
  </hyperlinks>
  <printOptions/>
  <pageMargins left="0.75" right="0.75" top="1" bottom="1" header="0.4921259845" footer="0.4921259845"/>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H65"/>
  <sheetViews>
    <sheetView workbookViewId="0" topLeftCell="A1">
      <selection activeCell="A1" sqref="A1"/>
    </sheetView>
  </sheetViews>
  <sheetFormatPr defaultColWidth="11.421875" defaultRowHeight="15"/>
  <cols>
    <col min="1" max="16384" width="11.421875" style="118" customWidth="1"/>
  </cols>
  <sheetData>
    <row r="1" spans="1:8" ht="12.75">
      <c r="A1" s="117" t="s">
        <v>292</v>
      </c>
      <c r="H1" s="135" t="s">
        <v>656</v>
      </c>
    </row>
    <row r="3" spans="1:5" ht="76.5">
      <c r="A3" s="119" t="s">
        <v>293</v>
      </c>
      <c r="B3" s="119" t="s">
        <v>294</v>
      </c>
      <c r="C3" s="119" t="s">
        <v>295</v>
      </c>
      <c r="D3" s="119" t="s">
        <v>296</v>
      </c>
      <c r="E3" s="119" t="s">
        <v>297</v>
      </c>
    </row>
    <row r="4" spans="1:5" ht="12.75">
      <c r="A4" s="120">
        <v>2010</v>
      </c>
      <c r="B4" s="121">
        <v>8.86</v>
      </c>
      <c r="C4" s="122">
        <v>1343.77</v>
      </c>
      <c r="D4" s="121" t="s">
        <v>291</v>
      </c>
      <c r="E4" s="123">
        <v>40164</v>
      </c>
    </row>
    <row r="5" spans="1:5" s="124" customFormat="1" ht="12.75">
      <c r="A5" s="120">
        <v>2009</v>
      </c>
      <c r="B5" s="121">
        <v>8.82</v>
      </c>
      <c r="C5" s="122">
        <v>1337.7</v>
      </c>
      <c r="D5" s="121" t="s">
        <v>291</v>
      </c>
      <c r="E5" s="123">
        <v>39990</v>
      </c>
    </row>
    <row r="6" spans="1:5" ht="12.75">
      <c r="A6" s="120">
        <v>2008</v>
      </c>
      <c r="B6" s="121">
        <v>8.71</v>
      </c>
      <c r="C6" s="122">
        <v>1321.02</v>
      </c>
      <c r="D6" s="121" t="s">
        <v>291</v>
      </c>
      <c r="E6" s="123">
        <v>39627</v>
      </c>
    </row>
    <row r="7" spans="1:5" ht="12.75">
      <c r="A7" s="120">
        <v>2008</v>
      </c>
      <c r="B7" s="121">
        <v>8.63</v>
      </c>
      <c r="C7" s="122">
        <v>1308.88</v>
      </c>
      <c r="D7" s="125" t="s">
        <v>291</v>
      </c>
      <c r="E7" s="123">
        <v>39567</v>
      </c>
    </row>
    <row r="8" spans="1:5" ht="12.75">
      <c r="A8" s="126">
        <v>2007</v>
      </c>
      <c r="B8" s="125">
        <v>8.44</v>
      </c>
      <c r="C8" s="127">
        <v>1280.07</v>
      </c>
      <c r="D8" s="125" t="s">
        <v>291</v>
      </c>
      <c r="E8" s="128">
        <v>39262</v>
      </c>
    </row>
    <row r="9" spans="1:5" ht="12.75">
      <c r="A9" s="126">
        <v>2006</v>
      </c>
      <c r="B9" s="125">
        <v>8.27</v>
      </c>
      <c r="C9" s="127">
        <v>1254.28</v>
      </c>
      <c r="D9" s="125" t="s">
        <v>291</v>
      </c>
      <c r="E9" s="128">
        <v>38898</v>
      </c>
    </row>
    <row r="10" spans="1:5" ht="12.75">
      <c r="A10" s="126">
        <v>2005</v>
      </c>
      <c r="B10" s="125">
        <v>8.03</v>
      </c>
      <c r="C10" s="127">
        <v>1217.88</v>
      </c>
      <c r="D10" s="127">
        <v>1357.07</v>
      </c>
      <c r="E10" s="128">
        <v>38533</v>
      </c>
    </row>
    <row r="11" spans="1:5" ht="12.75">
      <c r="A11" s="126">
        <v>2004</v>
      </c>
      <c r="B11" s="125">
        <v>7.61</v>
      </c>
      <c r="C11" s="125" t="s">
        <v>291</v>
      </c>
      <c r="D11" s="127">
        <v>1286.09</v>
      </c>
      <c r="E11" s="128">
        <v>38170</v>
      </c>
    </row>
    <row r="12" spans="1:5" ht="12.75">
      <c r="A12" s="126">
        <v>2003</v>
      </c>
      <c r="B12" s="125">
        <v>7.19</v>
      </c>
      <c r="C12" s="125" t="s">
        <v>291</v>
      </c>
      <c r="D12" s="127">
        <v>1215.11</v>
      </c>
      <c r="E12" s="128">
        <v>37800</v>
      </c>
    </row>
    <row r="13" spans="1:5" ht="12.75">
      <c r="A13" s="126">
        <v>2002</v>
      </c>
      <c r="B13" s="125">
        <v>6.83</v>
      </c>
      <c r="C13" s="125" t="s">
        <v>291</v>
      </c>
      <c r="D13" s="127">
        <v>1154.27</v>
      </c>
      <c r="E13" s="128">
        <v>37435</v>
      </c>
    </row>
    <row r="14" spans="1:5" ht="12.75">
      <c r="A14" s="126">
        <v>2001</v>
      </c>
      <c r="B14" s="125">
        <v>6.67</v>
      </c>
      <c r="C14" s="125" t="s">
        <v>291</v>
      </c>
      <c r="D14" s="127">
        <v>1127.23</v>
      </c>
      <c r="E14" s="128">
        <v>37071</v>
      </c>
    </row>
    <row r="15" spans="1:5" ht="12.75">
      <c r="A15" s="129"/>
      <c r="B15" s="130"/>
      <c r="C15" s="130"/>
      <c r="D15" s="130"/>
      <c r="E15" s="130"/>
    </row>
    <row r="16" spans="1:5" ht="63.75">
      <c r="A16" s="119" t="s">
        <v>293</v>
      </c>
      <c r="B16" s="119" t="s">
        <v>298</v>
      </c>
      <c r="C16" s="119" t="s">
        <v>299</v>
      </c>
      <c r="D16" s="119" t="s">
        <v>297</v>
      </c>
      <c r="E16" s="119" t="s">
        <v>300</v>
      </c>
    </row>
    <row r="17" spans="1:5" ht="12.75">
      <c r="A17" s="126">
        <v>2001</v>
      </c>
      <c r="B17" s="131">
        <v>43.72</v>
      </c>
      <c r="C17" s="132">
        <v>7388.68</v>
      </c>
      <c r="D17" s="128">
        <v>37071</v>
      </c>
      <c r="E17" s="131">
        <v>6.67</v>
      </c>
    </row>
    <row r="18" spans="1:5" ht="12.75">
      <c r="A18" s="126">
        <v>2000</v>
      </c>
      <c r="B18" s="131">
        <v>42.02</v>
      </c>
      <c r="C18" s="132">
        <v>7101.38</v>
      </c>
      <c r="D18" s="128">
        <v>36707</v>
      </c>
      <c r="E18" s="131">
        <v>6.41</v>
      </c>
    </row>
    <row r="19" spans="1:5" ht="12.75">
      <c r="A19" s="126">
        <v>1999</v>
      </c>
      <c r="B19" s="131">
        <v>40.72</v>
      </c>
      <c r="C19" s="132">
        <v>6881.68</v>
      </c>
      <c r="D19" s="128">
        <v>36343</v>
      </c>
      <c r="E19" s="131">
        <v>6.21</v>
      </c>
    </row>
    <row r="20" spans="1:5" ht="12.75">
      <c r="A20" s="126">
        <v>1998</v>
      </c>
      <c r="B20" s="131">
        <v>40.22</v>
      </c>
      <c r="C20" s="132">
        <v>6797.18</v>
      </c>
      <c r="D20" s="128">
        <v>35972</v>
      </c>
      <c r="E20" s="131">
        <v>6.13</v>
      </c>
    </row>
    <row r="21" spans="1:5" ht="12.75">
      <c r="A21" s="126">
        <v>1997</v>
      </c>
      <c r="B21" s="131">
        <v>39.43</v>
      </c>
      <c r="C21" s="132">
        <v>6663.67</v>
      </c>
      <c r="D21" s="128">
        <v>35608</v>
      </c>
      <c r="E21" s="131">
        <v>6.01</v>
      </c>
    </row>
    <row r="22" spans="1:5" ht="12.75">
      <c r="A22" s="126">
        <v>1996</v>
      </c>
      <c r="B22" s="131">
        <v>37.91</v>
      </c>
      <c r="C22" s="132">
        <v>6406.79</v>
      </c>
      <c r="D22" s="128">
        <v>35244</v>
      </c>
      <c r="E22" s="131">
        <v>5.78</v>
      </c>
    </row>
    <row r="23" spans="1:5" ht="12.75">
      <c r="A23" s="126">
        <v>1996</v>
      </c>
      <c r="B23" s="131">
        <v>37.72</v>
      </c>
      <c r="C23" s="132">
        <v>6374.68</v>
      </c>
      <c r="D23" s="128">
        <v>35183</v>
      </c>
      <c r="E23" s="131">
        <v>5.75</v>
      </c>
    </row>
    <row r="24" spans="1:5" ht="12.75">
      <c r="A24" s="126">
        <v>1995</v>
      </c>
      <c r="B24" s="131">
        <v>36.98</v>
      </c>
      <c r="C24" s="132">
        <v>6249.62</v>
      </c>
      <c r="D24" s="128">
        <v>34880</v>
      </c>
      <c r="E24" s="131">
        <v>5.64</v>
      </c>
    </row>
    <row r="25" spans="1:5" ht="12.75">
      <c r="A25" s="126">
        <v>1994</v>
      </c>
      <c r="B25" s="131">
        <v>35.56</v>
      </c>
      <c r="C25" s="132">
        <v>6009.64</v>
      </c>
      <c r="D25" s="128">
        <v>34516</v>
      </c>
      <c r="E25" s="131">
        <v>5.42</v>
      </c>
    </row>
    <row r="26" spans="1:5" ht="12.75">
      <c r="A26" s="126">
        <v>1993</v>
      </c>
      <c r="B26" s="131">
        <v>34.83</v>
      </c>
      <c r="C26" s="132">
        <v>5886.27</v>
      </c>
      <c r="D26" s="128">
        <v>34156</v>
      </c>
      <c r="E26" s="131">
        <v>5.31</v>
      </c>
    </row>
    <row r="27" spans="1:5" ht="12.75">
      <c r="A27" s="126">
        <v>1992</v>
      </c>
      <c r="B27" s="131">
        <v>34.06</v>
      </c>
      <c r="C27" s="132">
        <v>5756.14</v>
      </c>
      <c r="D27" s="128">
        <v>33788</v>
      </c>
      <c r="E27" s="131">
        <v>5.19</v>
      </c>
    </row>
    <row r="28" spans="1:5" ht="12.75">
      <c r="A28" s="126">
        <v>1992</v>
      </c>
      <c r="B28" s="131">
        <v>33.31</v>
      </c>
      <c r="C28" s="132">
        <v>5629.39</v>
      </c>
      <c r="D28" s="128">
        <v>33662</v>
      </c>
      <c r="E28" s="131">
        <v>5.08</v>
      </c>
    </row>
    <row r="29" spans="1:5" ht="12.75">
      <c r="A29" s="126">
        <v>1991</v>
      </c>
      <c r="B29" s="131">
        <v>32.66</v>
      </c>
      <c r="C29" s="132">
        <v>5519.54</v>
      </c>
      <c r="D29" s="128">
        <v>33418</v>
      </c>
      <c r="E29" s="131">
        <v>4.98</v>
      </c>
    </row>
    <row r="30" spans="1:5" ht="12.75">
      <c r="A30" s="126">
        <v>1990</v>
      </c>
      <c r="B30" s="131">
        <v>31.94</v>
      </c>
      <c r="C30" s="132">
        <v>5397.86</v>
      </c>
      <c r="D30" s="128">
        <v>33207</v>
      </c>
      <c r="E30" s="131">
        <v>4.87</v>
      </c>
    </row>
    <row r="31" spans="1:5" ht="12.75">
      <c r="A31" s="126">
        <v>1990</v>
      </c>
      <c r="B31" s="131">
        <v>31.28</v>
      </c>
      <c r="C31" s="132">
        <v>5286.32</v>
      </c>
      <c r="D31" s="128">
        <v>33054</v>
      </c>
      <c r="E31" s="131">
        <v>4.77</v>
      </c>
    </row>
    <row r="32" spans="1:5" ht="12.75">
      <c r="A32" s="126">
        <v>1990</v>
      </c>
      <c r="B32" s="131">
        <v>30.51</v>
      </c>
      <c r="C32" s="132">
        <v>5156.19</v>
      </c>
      <c r="D32" s="128">
        <v>32963</v>
      </c>
      <c r="E32" s="131">
        <v>4.65</v>
      </c>
    </row>
    <row r="33" spans="1:5" ht="12.75">
      <c r="A33" s="126">
        <v>1989</v>
      </c>
      <c r="B33" s="131">
        <v>29.91</v>
      </c>
      <c r="C33" s="132">
        <v>5054.79</v>
      </c>
      <c r="D33" s="128">
        <v>32690</v>
      </c>
      <c r="E33" s="131">
        <v>4.56</v>
      </c>
    </row>
    <row r="34" spans="1:5" ht="12.75">
      <c r="A34" s="126">
        <v>1989</v>
      </c>
      <c r="B34" s="131">
        <v>29.36</v>
      </c>
      <c r="C34" s="132">
        <v>4961.84</v>
      </c>
      <c r="D34" s="128">
        <v>32568</v>
      </c>
      <c r="E34" s="131">
        <v>4.48</v>
      </c>
    </row>
    <row r="35" spans="1:5" ht="12.75">
      <c r="A35" s="126">
        <v>1988</v>
      </c>
      <c r="B35" s="131">
        <v>28.76</v>
      </c>
      <c r="C35" s="132">
        <v>4860.44</v>
      </c>
      <c r="D35" s="128">
        <v>32325</v>
      </c>
      <c r="E35" s="131">
        <v>4.38</v>
      </c>
    </row>
    <row r="36" spans="1:5" ht="12.75">
      <c r="A36" s="126">
        <v>1988</v>
      </c>
      <c r="B36" s="131">
        <v>28.48</v>
      </c>
      <c r="C36" s="132">
        <v>4813.12</v>
      </c>
      <c r="D36" s="128">
        <v>32295</v>
      </c>
      <c r="E36" s="131">
        <v>4.34</v>
      </c>
    </row>
    <row r="37" spans="1:5" ht="12.75">
      <c r="A37" s="126">
        <v>1987</v>
      </c>
      <c r="B37" s="131">
        <v>27.84</v>
      </c>
      <c r="C37" s="132">
        <v>4704.96</v>
      </c>
      <c r="D37" s="128">
        <v>31959</v>
      </c>
      <c r="E37" s="131">
        <v>4.24</v>
      </c>
    </row>
    <row r="38" spans="1:5" ht="12.75">
      <c r="A38" s="126">
        <v>1987</v>
      </c>
      <c r="B38" s="131">
        <v>27.57</v>
      </c>
      <c r="C38" s="132">
        <v>4659.33</v>
      </c>
      <c r="D38" s="128">
        <v>31837</v>
      </c>
      <c r="E38" s="131">
        <v>4.2</v>
      </c>
    </row>
    <row r="39" spans="1:5" ht="12.75">
      <c r="A39" s="126">
        <v>1986</v>
      </c>
      <c r="B39" s="131">
        <v>26.92</v>
      </c>
      <c r="C39" s="132">
        <v>4549.48</v>
      </c>
      <c r="D39" s="128">
        <v>31600</v>
      </c>
      <c r="E39" s="131">
        <v>4.1</v>
      </c>
    </row>
    <row r="40" spans="1:5" ht="12.75">
      <c r="A40" s="126">
        <v>1986</v>
      </c>
      <c r="B40" s="131">
        <v>26.59</v>
      </c>
      <c r="C40" s="132">
        <v>4493.71</v>
      </c>
      <c r="D40" s="128">
        <v>31564</v>
      </c>
      <c r="E40" s="131">
        <v>4.05</v>
      </c>
    </row>
    <row r="41" spans="1:5" ht="12.75">
      <c r="A41" s="126">
        <v>1985</v>
      </c>
      <c r="B41" s="131">
        <v>26.04</v>
      </c>
      <c r="C41" s="132">
        <v>4400.76</v>
      </c>
      <c r="D41" s="128">
        <v>31229</v>
      </c>
      <c r="E41" s="131">
        <v>3.97</v>
      </c>
    </row>
    <row r="42" spans="1:5" ht="12.75">
      <c r="A42" s="126">
        <v>1985</v>
      </c>
      <c r="B42" s="131">
        <v>25.54</v>
      </c>
      <c r="C42" s="132">
        <v>4316.26</v>
      </c>
      <c r="D42" s="128">
        <v>31168</v>
      </c>
      <c r="E42" s="131">
        <v>3.89</v>
      </c>
    </row>
    <row r="43" spans="1:5" ht="12.75">
      <c r="A43" s="126">
        <v>1985</v>
      </c>
      <c r="B43" s="131">
        <v>24.9</v>
      </c>
      <c r="C43" s="132">
        <v>4208.1</v>
      </c>
      <c r="D43" s="128">
        <v>31138</v>
      </c>
      <c r="E43" s="131">
        <v>3.8</v>
      </c>
    </row>
    <row r="44" spans="1:5" ht="12.75">
      <c r="A44" s="126">
        <v>1984</v>
      </c>
      <c r="B44" s="131">
        <v>24.36</v>
      </c>
      <c r="C44" s="132">
        <v>4116.84</v>
      </c>
      <c r="D44" s="128">
        <v>30987</v>
      </c>
      <c r="E44" s="131">
        <v>3.71</v>
      </c>
    </row>
    <row r="45" spans="1:5" ht="12.75">
      <c r="A45" s="126">
        <v>1984</v>
      </c>
      <c r="B45" s="131">
        <v>23.84</v>
      </c>
      <c r="C45" s="132">
        <v>4028.96</v>
      </c>
      <c r="D45" s="128">
        <v>30864</v>
      </c>
      <c r="E45" s="131">
        <v>3.63</v>
      </c>
    </row>
    <row r="46" spans="1:5" ht="12.75">
      <c r="A46" s="126">
        <v>1984</v>
      </c>
      <c r="B46" s="131">
        <v>23.56</v>
      </c>
      <c r="C46" s="132">
        <v>3981.64</v>
      </c>
      <c r="D46" s="128">
        <v>30803</v>
      </c>
      <c r="E46" s="131">
        <v>3.59</v>
      </c>
    </row>
    <row r="47" spans="1:5" ht="12.75">
      <c r="A47" s="126">
        <v>1984</v>
      </c>
      <c r="B47" s="131">
        <v>22.78</v>
      </c>
      <c r="C47" s="132">
        <v>3849.82</v>
      </c>
      <c r="D47" s="128">
        <v>30682</v>
      </c>
      <c r="E47" s="131">
        <v>3.47</v>
      </c>
    </row>
    <row r="48" spans="1:5" ht="12.75">
      <c r="A48" s="126">
        <v>1983</v>
      </c>
      <c r="B48" s="131">
        <v>22.33</v>
      </c>
      <c r="C48" s="132">
        <v>3773.77</v>
      </c>
      <c r="D48" s="128">
        <v>30590</v>
      </c>
      <c r="E48" s="131">
        <v>3.4</v>
      </c>
    </row>
    <row r="49" spans="1:5" ht="12.75">
      <c r="A49" s="126">
        <v>1983</v>
      </c>
      <c r="B49" s="131">
        <v>21.89</v>
      </c>
      <c r="C49" s="132">
        <v>3699.41</v>
      </c>
      <c r="D49" s="128">
        <v>30498</v>
      </c>
      <c r="E49" s="131">
        <v>3.34</v>
      </c>
    </row>
    <row r="50" spans="1:5" ht="12.75">
      <c r="A50" s="126">
        <v>1983</v>
      </c>
      <c r="B50" s="131">
        <v>21.65</v>
      </c>
      <c r="C50" s="132">
        <v>3658.85</v>
      </c>
      <c r="D50" s="128">
        <v>30468</v>
      </c>
      <c r="E50" s="131">
        <v>3.3</v>
      </c>
    </row>
    <row r="51" spans="1:5" ht="12.75">
      <c r="A51" s="126">
        <v>1983</v>
      </c>
      <c r="B51" s="131">
        <v>21.02</v>
      </c>
      <c r="C51" s="132">
        <v>3552.38</v>
      </c>
      <c r="D51" s="128">
        <v>30376</v>
      </c>
      <c r="E51" s="131">
        <v>3.2</v>
      </c>
    </row>
    <row r="52" spans="1:5" ht="12.75">
      <c r="A52" s="126">
        <v>1982</v>
      </c>
      <c r="B52" s="131">
        <v>20.29</v>
      </c>
      <c r="C52" s="132">
        <v>3429.01</v>
      </c>
      <c r="D52" s="128">
        <v>30286</v>
      </c>
      <c r="E52" s="131">
        <v>3.09</v>
      </c>
    </row>
    <row r="53" spans="1:5" ht="12.75">
      <c r="A53" s="126">
        <v>1982</v>
      </c>
      <c r="B53" s="131">
        <v>19.64</v>
      </c>
      <c r="C53" s="132">
        <v>3319.16</v>
      </c>
      <c r="D53" s="128">
        <v>30133</v>
      </c>
      <c r="E53" s="131">
        <v>2.99</v>
      </c>
    </row>
    <row r="54" spans="1:5" ht="12.75">
      <c r="A54" s="126">
        <v>1982</v>
      </c>
      <c r="B54" s="131">
        <v>19.03</v>
      </c>
      <c r="C54" s="132">
        <v>3215.07</v>
      </c>
      <c r="D54" s="128">
        <v>30072</v>
      </c>
      <c r="E54" s="131">
        <v>2.9</v>
      </c>
    </row>
    <row r="55" spans="1:5" ht="12.75">
      <c r="A55" s="126">
        <v>1982</v>
      </c>
      <c r="B55" s="131">
        <v>18.62</v>
      </c>
      <c r="C55" s="132">
        <v>3146.78</v>
      </c>
      <c r="D55" s="128">
        <v>30011</v>
      </c>
      <c r="E55" s="131">
        <v>2.84</v>
      </c>
    </row>
    <row r="56" spans="1:5" ht="12.75">
      <c r="A56" s="126">
        <v>1982</v>
      </c>
      <c r="B56" s="131">
        <v>18.15</v>
      </c>
      <c r="C56" s="132">
        <v>3145.94</v>
      </c>
      <c r="D56" s="128">
        <v>29952</v>
      </c>
      <c r="E56" s="131">
        <v>2.77</v>
      </c>
    </row>
    <row r="57" spans="1:5" ht="12.75">
      <c r="A57" s="126">
        <v>1981</v>
      </c>
      <c r="B57" s="131">
        <v>17.76</v>
      </c>
      <c r="C57" s="132">
        <v>3078.34</v>
      </c>
      <c r="D57" s="128">
        <v>29891</v>
      </c>
      <c r="E57" s="131">
        <v>2.71</v>
      </c>
    </row>
    <row r="58" spans="1:5" ht="12.75">
      <c r="A58" s="126">
        <v>1981</v>
      </c>
      <c r="B58" s="131">
        <v>17.34</v>
      </c>
      <c r="C58" s="132">
        <v>3005.54</v>
      </c>
      <c r="D58" s="128">
        <v>29830</v>
      </c>
      <c r="E58" s="131">
        <v>2.64</v>
      </c>
    </row>
    <row r="59" spans="1:5" ht="12.75">
      <c r="A59" s="126">
        <v>1981</v>
      </c>
      <c r="B59" s="131">
        <v>16.72</v>
      </c>
      <c r="C59" s="132">
        <v>2898.08</v>
      </c>
      <c r="D59" s="128">
        <v>29738</v>
      </c>
      <c r="E59" s="131">
        <v>2.55</v>
      </c>
    </row>
    <row r="60" spans="1:5" ht="12.75">
      <c r="A60" s="126">
        <v>1981</v>
      </c>
      <c r="B60" s="131">
        <v>15.2</v>
      </c>
      <c r="C60" s="132">
        <v>2634.62</v>
      </c>
      <c r="D60" s="128">
        <v>29738</v>
      </c>
      <c r="E60" s="131">
        <v>2.32</v>
      </c>
    </row>
    <row r="61" spans="1:5" ht="12.75">
      <c r="A61" s="126">
        <v>1980</v>
      </c>
      <c r="B61" s="131">
        <v>14.79</v>
      </c>
      <c r="C61" s="132">
        <v>2563.55</v>
      </c>
      <c r="D61" s="128">
        <v>29556</v>
      </c>
      <c r="E61" s="131">
        <v>2.25</v>
      </c>
    </row>
    <row r="62" spans="1:5" ht="12.75">
      <c r="A62" s="126">
        <v>1980</v>
      </c>
      <c r="B62" s="131">
        <v>14.29</v>
      </c>
      <c r="C62" s="132">
        <v>2476.89</v>
      </c>
      <c r="D62" s="128">
        <v>29465</v>
      </c>
      <c r="E62" s="131">
        <v>2.18</v>
      </c>
    </row>
    <row r="63" spans="1:5" ht="12.75">
      <c r="A63" s="126">
        <v>1980</v>
      </c>
      <c r="B63" s="131">
        <v>14</v>
      </c>
      <c r="C63" s="132">
        <v>2426.62</v>
      </c>
      <c r="D63" s="128">
        <v>29403</v>
      </c>
      <c r="E63" s="131">
        <v>2.13</v>
      </c>
    </row>
    <row r="64" spans="1:5" ht="12.75">
      <c r="A64" s="126">
        <v>1980</v>
      </c>
      <c r="B64" s="131">
        <v>13.66</v>
      </c>
      <c r="C64" s="132">
        <v>2367.69</v>
      </c>
      <c r="D64" s="128">
        <v>29342</v>
      </c>
      <c r="E64" s="131">
        <v>2.08</v>
      </c>
    </row>
    <row r="65" spans="1:5" ht="12.75">
      <c r="A65" s="126">
        <v>1980</v>
      </c>
      <c r="B65" s="131">
        <v>13.37</v>
      </c>
      <c r="C65" s="132">
        <v>2317.42</v>
      </c>
      <c r="D65" s="128">
        <v>29281</v>
      </c>
      <c r="E65" s="131">
        <v>2.04</v>
      </c>
    </row>
  </sheetData>
  <printOptions/>
  <pageMargins left="0.75" right="0.75" top="1" bottom="1" header="0.4921259845" footer="0.492125984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11.421875" defaultRowHeight="15"/>
  <sheetData>
    <row r="1" ht="15">
      <c r="A1" t="s">
        <v>186</v>
      </c>
    </row>
    <row r="2" ht="15">
      <c r="A2" t="s">
        <v>241</v>
      </c>
    </row>
    <row r="3" ht="15">
      <c r="A3" t="s">
        <v>242</v>
      </c>
    </row>
    <row r="4" ht="15">
      <c r="A4" t="s">
        <v>243</v>
      </c>
    </row>
    <row r="5" ht="15">
      <c r="A5" t="s">
        <v>681</v>
      </c>
    </row>
    <row r="6" ht="15">
      <c r="A6" t="s">
        <v>682</v>
      </c>
    </row>
    <row r="7" ht="15">
      <c r="A7" t="s">
        <v>187</v>
      </c>
    </row>
    <row r="8" ht="15">
      <c r="A8" t="s">
        <v>244</v>
      </c>
    </row>
    <row r="10" spans="1:7" ht="19.5" customHeight="1">
      <c r="A10" s="1"/>
      <c r="B10" s="2"/>
      <c r="C10" s="11">
        <v>40179</v>
      </c>
      <c r="D10" s="10"/>
      <c r="E10" s="1"/>
      <c r="F10" s="2"/>
      <c r="G10" s="11">
        <v>40179</v>
      </c>
    </row>
    <row r="11" spans="1:10" ht="19.5" customHeight="1">
      <c r="A11" s="220" t="s">
        <v>166</v>
      </c>
      <c r="B11" s="221"/>
      <c r="C11" s="3">
        <v>8.86</v>
      </c>
      <c r="D11" s="2"/>
      <c r="E11" s="220" t="s">
        <v>176</v>
      </c>
      <c r="F11" s="221"/>
      <c r="G11" s="3">
        <v>2885</v>
      </c>
      <c r="I11" s="16"/>
      <c r="J11" s="15"/>
    </row>
    <row r="12" spans="1:7" ht="24.75" customHeight="1">
      <c r="A12" s="222" t="s">
        <v>171</v>
      </c>
      <c r="B12" s="223"/>
      <c r="C12" s="3">
        <v>1343.8</v>
      </c>
      <c r="D12" s="9"/>
      <c r="E12" s="222" t="s">
        <v>177</v>
      </c>
      <c r="F12" s="223"/>
      <c r="G12" s="3">
        <f>G11/C13</f>
        <v>19.02150617651436</v>
      </c>
    </row>
    <row r="13" spans="1:7" ht="24.75" customHeight="1">
      <c r="A13" s="222" t="s">
        <v>172</v>
      </c>
      <c r="B13" s="223"/>
      <c r="C13" s="9">
        <f>C12/C11</f>
        <v>151.6704288939052</v>
      </c>
      <c r="D13" s="9">
        <f>12*C13</f>
        <v>1820.0451467268626</v>
      </c>
      <c r="E13" s="220" t="s">
        <v>182</v>
      </c>
      <c r="F13" s="221"/>
      <c r="G13" s="12">
        <f>G11/C12</f>
        <v>2.146896859651734</v>
      </c>
    </row>
    <row r="14" spans="1:7" ht="24.75" customHeight="1">
      <c r="A14" s="222" t="s">
        <v>53</v>
      </c>
      <c r="B14" s="223"/>
      <c r="C14" s="3">
        <f>12*C12</f>
        <v>16125.599999999999</v>
      </c>
      <c r="D14" s="9"/>
      <c r="E14" s="220" t="s">
        <v>54</v>
      </c>
      <c r="F14" s="221"/>
      <c r="G14" s="3">
        <f>12*G11</f>
        <v>34620</v>
      </c>
    </row>
    <row r="15" spans="1:10" ht="24.75" customHeight="1">
      <c r="A15" s="220" t="s">
        <v>173</v>
      </c>
      <c r="B15" s="221"/>
      <c r="C15" s="4">
        <v>0.137</v>
      </c>
      <c r="D15" s="9"/>
      <c r="E15" s="222" t="s">
        <v>179</v>
      </c>
      <c r="F15" s="223"/>
      <c r="G15" s="9">
        <v>51</v>
      </c>
      <c r="H15" s="220" t="s">
        <v>181</v>
      </c>
      <c r="I15" s="221"/>
      <c r="J15" s="3">
        <v>1241.18</v>
      </c>
    </row>
    <row r="16" spans="1:10" ht="19.5" customHeight="1">
      <c r="A16" s="220" t="s">
        <v>167</v>
      </c>
      <c r="B16" s="221"/>
      <c r="C16" s="3">
        <f>C12*C15</f>
        <v>184.10060000000001</v>
      </c>
      <c r="E16" s="220" t="s">
        <v>178</v>
      </c>
      <c r="F16" s="221"/>
      <c r="G16" s="3">
        <f>G11*G15/C13</f>
        <v>970.0968150022323</v>
      </c>
      <c r="H16" s="220" t="s">
        <v>177</v>
      </c>
      <c r="I16" s="221"/>
      <c r="J16" s="3">
        <f>J15/G15</f>
        <v>24.336862745098042</v>
      </c>
    </row>
    <row r="17" spans="1:10" ht="24.75" customHeight="1">
      <c r="A17" s="222" t="s">
        <v>168</v>
      </c>
      <c r="B17" s="223"/>
      <c r="C17" s="3">
        <f>C12-C16</f>
        <v>1159.6994</v>
      </c>
      <c r="D17" s="4"/>
      <c r="E17" s="220" t="s">
        <v>185</v>
      </c>
      <c r="F17" s="221"/>
      <c r="G17" s="12">
        <f>G16/G11</f>
        <v>0.33625539514808744</v>
      </c>
      <c r="H17" s="220" t="s">
        <v>184</v>
      </c>
      <c r="I17" s="221"/>
      <c r="J17" s="12">
        <f>J16/C11</f>
        <v>2.746824237595716</v>
      </c>
    </row>
    <row r="18" spans="1:10" ht="24.75" customHeight="1">
      <c r="A18" s="220" t="s">
        <v>174</v>
      </c>
      <c r="B18" s="221"/>
      <c r="C18" s="5">
        <f>0.08*0.97</f>
        <v>0.0776</v>
      </c>
      <c r="D18" s="4"/>
      <c r="E18" s="222" t="s">
        <v>180</v>
      </c>
      <c r="F18" s="223"/>
      <c r="G18" s="9">
        <v>30.31</v>
      </c>
      <c r="H18" s="220" t="s">
        <v>183</v>
      </c>
      <c r="I18" s="221"/>
      <c r="J18" s="3">
        <v>2000</v>
      </c>
    </row>
    <row r="19" spans="1:10" ht="19.5" customHeight="1">
      <c r="A19" s="220" t="s">
        <v>169</v>
      </c>
      <c r="B19" s="221"/>
      <c r="C19" s="3">
        <f>C12*C18</f>
        <v>104.27888</v>
      </c>
      <c r="E19" s="220" t="s">
        <v>178</v>
      </c>
      <c r="F19" s="221"/>
      <c r="G19" s="3">
        <f>G11*G18/C13</f>
        <v>576.5418522101502</v>
      </c>
      <c r="H19" s="220" t="s">
        <v>177</v>
      </c>
      <c r="I19" s="221"/>
      <c r="J19" s="3">
        <f>J18/G18</f>
        <v>65.98482349059717</v>
      </c>
    </row>
    <row r="20" spans="1:10" ht="19.5" customHeight="1">
      <c r="A20" s="220" t="s">
        <v>175</v>
      </c>
      <c r="B20" s="221"/>
      <c r="C20" s="5">
        <f>C19/C17</f>
        <v>0.0899188876013905</v>
      </c>
      <c r="E20" s="220" t="s">
        <v>185</v>
      </c>
      <c r="F20" s="221"/>
      <c r="G20" s="12">
        <f>G19/G11</f>
        <v>0.19984119660663785</v>
      </c>
      <c r="H20" s="220" t="s">
        <v>184</v>
      </c>
      <c r="I20" s="221"/>
      <c r="J20" s="12">
        <f>J19/C11</f>
        <v>7.447497007968078</v>
      </c>
    </row>
    <row r="21" spans="1:10" ht="19.5" customHeight="1">
      <c r="A21" s="218" t="s">
        <v>290</v>
      </c>
      <c r="B21" s="219"/>
      <c r="C21" s="3">
        <f>C11*(1-C15-C18)</f>
        <v>6.958644</v>
      </c>
      <c r="E21" s="1"/>
      <c r="F21" s="2"/>
      <c r="G21" s="12"/>
      <c r="H21" s="1"/>
      <c r="I21" s="2"/>
      <c r="J21" s="12"/>
    </row>
    <row r="22" spans="1:3" ht="19.5" customHeight="1">
      <c r="A22" s="1"/>
      <c r="B22" s="2"/>
      <c r="C22" s="5"/>
    </row>
    <row r="23" spans="1:3" ht="19.5" customHeight="1">
      <c r="A23" s="14" t="s">
        <v>189</v>
      </c>
      <c r="B23" s="2"/>
      <c r="C23" s="5"/>
    </row>
    <row r="24" spans="1:3" ht="19.5" customHeight="1">
      <c r="A24" s="14" t="s">
        <v>188</v>
      </c>
      <c r="B24" s="2"/>
      <c r="C24" s="5"/>
    </row>
    <row r="25" spans="1:10" ht="19.5" customHeight="1">
      <c r="A25" s="14" t="s">
        <v>245</v>
      </c>
      <c r="B25" s="2"/>
      <c r="C25" s="5"/>
      <c r="J25" s="13"/>
    </row>
    <row r="26" spans="1:8" ht="19.5" customHeight="1">
      <c r="A26" s="39" t="s">
        <v>246</v>
      </c>
      <c r="C26" s="6"/>
      <c r="D26" s="6"/>
      <c r="H26" s="6"/>
    </row>
    <row r="27" spans="1:8" ht="19.5" customHeight="1">
      <c r="A27" s="39" t="s">
        <v>247</v>
      </c>
      <c r="C27" s="7"/>
      <c r="D27" s="7"/>
      <c r="E27" s="1"/>
      <c r="G27" s="5"/>
      <c r="H27" s="7"/>
    </row>
    <row r="28" spans="3:8" ht="19.5" customHeight="1">
      <c r="C28" s="7"/>
      <c r="D28" s="7"/>
      <c r="E28" s="6"/>
      <c r="F28" s="2"/>
      <c r="G28" s="8"/>
      <c r="H28" s="7"/>
    </row>
    <row r="29" spans="5:6" ht="19.5" customHeight="1">
      <c r="E29" s="7"/>
      <c r="F29" s="8"/>
    </row>
    <row r="30" ht="19.5" customHeight="1">
      <c r="E30" s="7"/>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mergeCells count="27">
    <mergeCell ref="A11:B11"/>
    <mergeCell ref="A12:B12"/>
    <mergeCell ref="A16:B16"/>
    <mergeCell ref="A20:B20"/>
    <mergeCell ref="A17:B17"/>
    <mergeCell ref="A19:B19"/>
    <mergeCell ref="A13:B13"/>
    <mergeCell ref="A15:B15"/>
    <mergeCell ref="A18:B18"/>
    <mergeCell ref="A14:B14"/>
    <mergeCell ref="E11:F11"/>
    <mergeCell ref="E12:F12"/>
    <mergeCell ref="E15:F15"/>
    <mergeCell ref="E16:F16"/>
    <mergeCell ref="E13:F13"/>
    <mergeCell ref="E14:F14"/>
    <mergeCell ref="H15:I15"/>
    <mergeCell ref="H16:I16"/>
    <mergeCell ref="H18:I18"/>
    <mergeCell ref="H19:I19"/>
    <mergeCell ref="H17:I17"/>
    <mergeCell ref="A21:B21"/>
    <mergeCell ref="H20:I20"/>
    <mergeCell ref="E17:F17"/>
    <mergeCell ref="E20:F20"/>
    <mergeCell ref="E18:F18"/>
    <mergeCell ref="E19:F19"/>
  </mergeCells>
  <printOptions/>
  <pageMargins left="0.75" right="0.75" top="1" bottom="1" header="0.4921259845" footer="0.492125984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11.421875" defaultRowHeight="15"/>
  <cols>
    <col min="1" max="1" width="30.7109375" style="0" customWidth="1"/>
    <col min="3" max="4" width="12.7109375" style="0" customWidth="1"/>
  </cols>
  <sheetData>
    <row r="1" ht="15">
      <c r="A1" t="s">
        <v>186</v>
      </c>
    </row>
    <row r="2" ht="15">
      <c r="A2" t="s">
        <v>211</v>
      </c>
    </row>
    <row r="3" ht="15">
      <c r="A3" t="s">
        <v>190</v>
      </c>
    </row>
    <row r="4" ht="15">
      <c r="A4" t="s">
        <v>3</v>
      </c>
    </row>
    <row r="5" ht="15">
      <c r="A5" t="s">
        <v>2</v>
      </c>
    </row>
    <row r="6" ht="15">
      <c r="A6" t="s">
        <v>191</v>
      </c>
    </row>
    <row r="7" ht="15">
      <c r="A7" t="s">
        <v>192</v>
      </c>
    </row>
    <row r="8" ht="15">
      <c r="A8" t="s">
        <v>208</v>
      </c>
    </row>
    <row r="9" ht="15">
      <c r="A9" t="s">
        <v>4</v>
      </c>
    </row>
    <row r="11" spans="1:8" ht="19.5" customHeight="1">
      <c r="A11" t="s">
        <v>193</v>
      </c>
      <c r="C11" s="7"/>
      <c r="D11" s="7"/>
      <c r="E11" s="6"/>
      <c r="F11" s="2"/>
      <c r="G11" s="8"/>
      <c r="H11" s="7"/>
    </row>
    <row r="12" spans="1:9" ht="19.5" customHeight="1">
      <c r="A12" s="17" t="s">
        <v>200</v>
      </c>
      <c r="B12" s="6" t="s">
        <v>194</v>
      </c>
      <c r="C12" s="6" t="s">
        <v>91</v>
      </c>
      <c r="D12" s="6" t="s">
        <v>92</v>
      </c>
      <c r="E12" s="224" t="s">
        <v>252</v>
      </c>
      <c r="F12" s="225"/>
      <c r="G12" s="225"/>
      <c r="H12" s="225"/>
      <c r="I12" s="225"/>
    </row>
    <row r="13" spans="1:9" ht="19.5" customHeight="1">
      <c r="A13" t="s">
        <v>195</v>
      </c>
      <c r="B13" s="18">
        <v>2000</v>
      </c>
      <c r="C13" s="19">
        <v>0.0075</v>
      </c>
      <c r="D13" s="19">
        <v>0.128</v>
      </c>
      <c r="E13" s="226"/>
      <c r="F13" s="225"/>
      <c r="G13" s="225"/>
      <c r="H13" s="225"/>
      <c r="I13" s="225"/>
    </row>
    <row r="14" spans="1:9" ht="19.5" customHeight="1">
      <c r="A14" t="s">
        <v>196</v>
      </c>
      <c r="B14" s="18">
        <v>2000</v>
      </c>
      <c r="D14" s="19">
        <v>0.054</v>
      </c>
      <c r="E14" s="226"/>
      <c r="F14" s="225"/>
      <c r="G14" s="225"/>
      <c r="H14" s="225"/>
      <c r="I14" s="225"/>
    </row>
    <row r="15" spans="1:9" ht="19.5" customHeight="1">
      <c r="A15" t="s">
        <v>248</v>
      </c>
      <c r="B15" s="18">
        <v>2000</v>
      </c>
      <c r="C15" s="19">
        <v>0.001</v>
      </c>
      <c r="D15" s="19">
        <v>0.016</v>
      </c>
      <c r="E15" s="226"/>
      <c r="F15" s="225"/>
      <c r="G15" s="225"/>
      <c r="H15" s="225"/>
      <c r="I15" s="225"/>
    </row>
    <row r="16" spans="1:9" ht="19.5" customHeight="1">
      <c r="A16" t="s">
        <v>201</v>
      </c>
      <c r="B16" s="18">
        <v>2000</v>
      </c>
      <c r="D16" s="19">
        <v>0.015</v>
      </c>
      <c r="E16" s="226"/>
      <c r="F16" s="225"/>
      <c r="G16" s="225"/>
      <c r="H16" s="225"/>
      <c r="I16" s="225"/>
    </row>
    <row r="17" spans="1:9" ht="19.5" customHeight="1">
      <c r="A17" t="s">
        <v>202</v>
      </c>
      <c r="B17" s="18">
        <v>2000</v>
      </c>
      <c r="D17" s="19">
        <v>0.003</v>
      </c>
      <c r="E17" s="226"/>
      <c r="F17" s="225"/>
      <c r="G17" s="225"/>
      <c r="H17" s="225"/>
      <c r="I17" s="225"/>
    </row>
    <row r="18" spans="1:9" ht="19.5" customHeight="1">
      <c r="A18" t="s">
        <v>198</v>
      </c>
      <c r="B18" s="18"/>
      <c r="C18" s="20">
        <f>C13+C14+C15+C16+C17</f>
        <v>0.0085</v>
      </c>
      <c r="D18" s="20">
        <f>D13+D14+D15+D16+D17</f>
        <v>0.21600000000000003</v>
      </c>
      <c r="E18" s="227"/>
      <c r="F18" s="227"/>
      <c r="G18" s="227"/>
      <c r="H18" s="227"/>
      <c r="I18" s="227"/>
    </row>
    <row r="19" spans="1:9" ht="19.5" customHeight="1">
      <c r="A19" t="s">
        <v>197</v>
      </c>
      <c r="B19" s="18">
        <v>2000</v>
      </c>
      <c r="D19" s="19">
        <v>0.026</v>
      </c>
      <c r="E19" s="227"/>
      <c r="F19" s="227"/>
      <c r="G19" s="227"/>
      <c r="H19" s="227"/>
      <c r="I19" s="227"/>
    </row>
    <row r="20" spans="1:9" ht="19.5" customHeight="1">
      <c r="A20" t="s">
        <v>210</v>
      </c>
      <c r="B20" s="18">
        <v>2000</v>
      </c>
      <c r="D20" s="19">
        <v>0.016</v>
      </c>
      <c r="E20" s="227"/>
      <c r="F20" s="227"/>
      <c r="G20" s="227"/>
      <c r="H20" s="227"/>
      <c r="I20" s="227"/>
    </row>
    <row r="21" spans="1:9" ht="19.5" customHeight="1">
      <c r="A21" t="s">
        <v>205</v>
      </c>
      <c r="B21" s="18">
        <v>2000</v>
      </c>
      <c r="D21" s="19">
        <v>0.0068</v>
      </c>
      <c r="E21" s="227"/>
      <c r="F21" s="227"/>
      <c r="G21" s="227"/>
      <c r="H21" s="227"/>
      <c r="I21" s="227"/>
    </row>
    <row r="22" spans="1:9" ht="19.5" customHeight="1">
      <c r="A22" t="s">
        <v>209</v>
      </c>
      <c r="B22" s="18">
        <v>2000</v>
      </c>
      <c r="D22" s="19">
        <v>0.004</v>
      </c>
      <c r="E22" s="227"/>
      <c r="F22" s="227"/>
      <c r="G22" s="227"/>
      <c r="H22" s="227"/>
      <c r="I22" s="227"/>
    </row>
    <row r="23" spans="1:9" ht="19.5" customHeight="1">
      <c r="A23" t="s">
        <v>206</v>
      </c>
      <c r="B23" s="18">
        <v>2000</v>
      </c>
      <c r="D23" s="19">
        <v>0.0045</v>
      </c>
      <c r="E23" s="227"/>
      <c r="F23" s="227"/>
      <c r="G23" s="227"/>
      <c r="H23" s="227"/>
      <c r="I23" s="227"/>
    </row>
    <row r="24" spans="1:9" ht="19.5" customHeight="1">
      <c r="A24" t="s">
        <v>198</v>
      </c>
      <c r="B24" s="18"/>
      <c r="C24" s="20">
        <f>C18+C19+C20+C21+C22+C23</f>
        <v>0.0085</v>
      </c>
      <c r="D24" s="20">
        <f>D18+D19+D20+D21+D22+D23</f>
        <v>0.2733</v>
      </c>
      <c r="E24" s="227"/>
      <c r="F24" s="227"/>
      <c r="G24" s="227"/>
      <c r="H24" s="227"/>
      <c r="I24" s="227"/>
    </row>
    <row r="25" spans="1:4" ht="19.5" customHeight="1">
      <c r="A25" t="s">
        <v>199</v>
      </c>
      <c r="B25" s="18">
        <f>ProratisationSmicPSS!G19</f>
        <v>576.5418522101502</v>
      </c>
      <c r="D25" s="19">
        <v>0.001</v>
      </c>
    </row>
    <row r="26" spans="1:4" ht="19.5" customHeight="1">
      <c r="A26" s="17" t="s">
        <v>203</v>
      </c>
      <c r="B26" s="18"/>
      <c r="C26" s="20">
        <f>C24</f>
        <v>0.0085</v>
      </c>
      <c r="D26" s="20">
        <f>D24+D25*B25/B22</f>
        <v>0.27358827092610505</v>
      </c>
    </row>
    <row r="27" ht="19.5" customHeight="1">
      <c r="A27" t="s">
        <v>684</v>
      </c>
    </row>
    <row r="28" ht="19.5" customHeight="1">
      <c r="A28" t="s">
        <v>204</v>
      </c>
    </row>
    <row r="29" ht="19.5" customHeight="1">
      <c r="A29" t="s">
        <v>207</v>
      </c>
    </row>
    <row r="30" ht="19.5" customHeight="1">
      <c r="A30" t="s">
        <v>683</v>
      </c>
    </row>
    <row r="31" ht="19.5" customHeight="1"/>
    <row r="32" ht="19.5" customHeight="1"/>
    <row r="33" ht="19.5" customHeight="1"/>
    <row r="34" ht="19.5" customHeight="1"/>
  </sheetData>
  <mergeCells count="1">
    <mergeCell ref="E12:I24"/>
  </mergeCells>
  <printOptions/>
  <pageMargins left="0.75" right="0.75" top="1" bottom="1" header="0.4921259845" footer="0.492125984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4:J21"/>
  <sheetViews>
    <sheetView workbookViewId="0" topLeftCell="A1">
      <selection activeCell="A1" sqref="A1"/>
    </sheetView>
  </sheetViews>
  <sheetFormatPr defaultColWidth="11.421875" defaultRowHeight="15"/>
  <cols>
    <col min="4" max="4" width="11.7109375" style="0" customWidth="1"/>
    <col min="5" max="5" width="12.7109375" style="0" customWidth="1"/>
    <col min="8" max="8" width="11.7109375" style="0" customWidth="1"/>
  </cols>
  <sheetData>
    <row r="3" ht="15.75" thickBot="1"/>
    <row r="4" spans="1:10" ht="15.75" thickTop="1">
      <c r="A4" s="178" t="s">
        <v>680</v>
      </c>
      <c r="B4" s="179"/>
      <c r="C4" s="179"/>
      <c r="D4" s="179"/>
      <c r="E4" s="179"/>
      <c r="F4" s="179"/>
      <c r="G4" s="179"/>
      <c r="H4" s="179"/>
      <c r="I4" s="179"/>
      <c r="J4" s="180"/>
    </row>
    <row r="5" spans="1:10" ht="15">
      <c r="A5" s="181"/>
      <c r="B5" s="182"/>
      <c r="C5" s="182"/>
      <c r="D5" s="182"/>
      <c r="E5" s="182"/>
      <c r="F5" s="182"/>
      <c r="G5" s="182"/>
      <c r="H5" s="182"/>
      <c r="I5" s="182"/>
      <c r="J5" s="183"/>
    </row>
    <row r="6" spans="1:10" ht="15.75" thickBot="1">
      <c r="A6" s="184"/>
      <c r="B6" s="185"/>
      <c r="C6" s="185"/>
      <c r="D6" s="185"/>
      <c r="E6" s="185"/>
      <c r="F6" s="185"/>
      <c r="G6" s="185"/>
      <c r="H6" s="185"/>
      <c r="I6" s="185"/>
      <c r="J6" s="186"/>
    </row>
    <row r="7" spans="1:10" ht="19.5" customHeight="1" thickTop="1">
      <c r="A7" s="137"/>
      <c r="B7" s="187" t="s">
        <v>664</v>
      </c>
      <c r="C7" s="188"/>
      <c r="D7" s="188"/>
      <c r="E7" s="189"/>
      <c r="F7" s="187" t="s">
        <v>665</v>
      </c>
      <c r="G7" s="188"/>
      <c r="H7" s="188"/>
      <c r="I7" s="189"/>
      <c r="J7" s="190" t="s">
        <v>670</v>
      </c>
    </row>
    <row r="8" spans="1:10" ht="19.5" customHeight="1">
      <c r="A8" s="138"/>
      <c r="B8" s="146" t="s">
        <v>666</v>
      </c>
      <c r="C8" s="147" t="s">
        <v>667</v>
      </c>
      <c r="D8" s="147" t="s">
        <v>668</v>
      </c>
      <c r="E8" s="148" t="s">
        <v>669</v>
      </c>
      <c r="F8" s="150" t="s">
        <v>666</v>
      </c>
      <c r="G8" s="139" t="s">
        <v>667</v>
      </c>
      <c r="H8" s="139" t="s">
        <v>668</v>
      </c>
      <c r="I8" s="151" t="s">
        <v>669</v>
      </c>
      <c r="J8" s="191"/>
    </row>
    <row r="9" spans="1:10" ht="30">
      <c r="A9" s="141">
        <v>2005</v>
      </c>
      <c r="B9" s="143">
        <v>8.03</v>
      </c>
      <c r="C9" s="136">
        <f aca="true" t="shared" si="0" ref="C9:C15">151.67*B9</f>
        <v>1217.9100999999998</v>
      </c>
      <c r="D9" s="136">
        <f aca="true" t="shared" si="1" ref="D9:D15">12*C9</f>
        <v>14614.921199999997</v>
      </c>
      <c r="E9" s="144" t="s">
        <v>662</v>
      </c>
      <c r="F9" s="152">
        <f aca="true" t="shared" si="2" ref="F9:F14">G9/151.67</f>
        <v>16.58864640337575</v>
      </c>
      <c r="G9" s="140">
        <v>2516</v>
      </c>
      <c r="H9" s="140">
        <f aca="true" t="shared" si="3" ref="H9:H14">12*G9</f>
        <v>30192</v>
      </c>
      <c r="I9" s="153" t="s">
        <v>328</v>
      </c>
      <c r="J9" s="149">
        <f aca="true" t="shared" si="4" ref="J9:J14">F9/B9</f>
        <v>2.0658339232099316</v>
      </c>
    </row>
    <row r="10" spans="1:10" ht="30">
      <c r="A10" s="141">
        <v>2006</v>
      </c>
      <c r="B10" s="143">
        <v>8.27</v>
      </c>
      <c r="C10" s="136">
        <f t="shared" si="0"/>
        <v>1254.3108999999997</v>
      </c>
      <c r="D10" s="136">
        <f t="shared" si="1"/>
        <v>15051.730799999998</v>
      </c>
      <c r="E10" s="144" t="s">
        <v>661</v>
      </c>
      <c r="F10" s="152">
        <f t="shared" si="2"/>
        <v>17.069954506494366</v>
      </c>
      <c r="G10" s="140">
        <v>2589</v>
      </c>
      <c r="H10" s="140">
        <f t="shared" si="3"/>
        <v>31068</v>
      </c>
      <c r="I10" s="153" t="s">
        <v>324</v>
      </c>
      <c r="J10" s="149">
        <f t="shared" si="4"/>
        <v>2.064081560640189</v>
      </c>
    </row>
    <row r="11" spans="1:10" ht="30">
      <c r="A11" s="141">
        <v>2007</v>
      </c>
      <c r="B11" s="143">
        <v>8.44</v>
      </c>
      <c r="C11" s="136">
        <f t="shared" si="0"/>
        <v>1280.0947999999999</v>
      </c>
      <c r="D11" s="136">
        <f t="shared" si="1"/>
        <v>15361.137599999998</v>
      </c>
      <c r="E11" s="144" t="s">
        <v>660</v>
      </c>
      <c r="F11" s="152">
        <f t="shared" si="2"/>
        <v>17.683127843344103</v>
      </c>
      <c r="G11" s="140">
        <v>2682</v>
      </c>
      <c r="H11" s="140">
        <f t="shared" si="3"/>
        <v>32184</v>
      </c>
      <c r="I11" s="153" t="s">
        <v>320</v>
      </c>
      <c r="J11" s="149">
        <f t="shared" si="4"/>
        <v>2.0951573274104387</v>
      </c>
    </row>
    <row r="12" spans="1:10" ht="30">
      <c r="A12" s="142">
        <v>2008</v>
      </c>
      <c r="B12" s="145">
        <v>8.71</v>
      </c>
      <c r="C12" s="136">
        <f t="shared" si="0"/>
        <v>1321.0457000000001</v>
      </c>
      <c r="D12" s="136">
        <f t="shared" si="1"/>
        <v>15852.548400000001</v>
      </c>
      <c r="E12" s="144" t="s">
        <v>659</v>
      </c>
      <c r="F12" s="152">
        <f t="shared" si="2"/>
        <v>18.283114656820732</v>
      </c>
      <c r="G12" s="140">
        <v>2773</v>
      </c>
      <c r="H12" s="140">
        <f t="shared" si="3"/>
        <v>33276</v>
      </c>
      <c r="I12" s="153" t="s">
        <v>316</v>
      </c>
      <c r="J12" s="149">
        <f t="shared" si="4"/>
        <v>2.0990946793135166</v>
      </c>
    </row>
    <row r="13" spans="1:10" ht="30">
      <c r="A13" s="142">
        <v>2009</v>
      </c>
      <c r="B13" s="145">
        <v>8.82</v>
      </c>
      <c r="C13" s="136">
        <f t="shared" si="0"/>
        <v>1337.7294</v>
      </c>
      <c r="D13" s="136">
        <f t="shared" si="1"/>
        <v>16052.752799999998</v>
      </c>
      <c r="E13" s="144" t="s">
        <v>658</v>
      </c>
      <c r="F13" s="152">
        <f t="shared" si="2"/>
        <v>18.850135161864575</v>
      </c>
      <c r="G13" s="140">
        <v>2859</v>
      </c>
      <c r="H13" s="140">
        <f t="shared" si="3"/>
        <v>34308</v>
      </c>
      <c r="I13" s="153" t="s">
        <v>663</v>
      </c>
      <c r="J13" s="149">
        <f t="shared" si="4"/>
        <v>2.137203533091222</v>
      </c>
    </row>
    <row r="14" spans="1:10" ht="30.75" customHeight="1" thickBot="1">
      <c r="A14" s="154">
        <v>2010</v>
      </c>
      <c r="B14" s="155">
        <v>8.86</v>
      </c>
      <c r="C14" s="156">
        <f t="shared" si="0"/>
        <v>1343.7961999999998</v>
      </c>
      <c r="D14" s="156">
        <f t="shared" si="1"/>
        <v>16125.554399999997</v>
      </c>
      <c r="E14" s="157" t="s">
        <v>657</v>
      </c>
      <c r="F14" s="158">
        <f t="shared" si="2"/>
        <v>19.021559965715042</v>
      </c>
      <c r="G14" s="159">
        <v>2885</v>
      </c>
      <c r="H14" s="159">
        <f t="shared" si="3"/>
        <v>34620</v>
      </c>
      <c r="I14" s="160" t="s">
        <v>308</v>
      </c>
      <c r="J14" s="161">
        <f t="shared" si="4"/>
        <v>2.146902930667612</v>
      </c>
    </row>
    <row r="15" spans="1:10" ht="30" customHeight="1" thickBot="1">
      <c r="A15" s="162">
        <v>2011</v>
      </c>
      <c r="B15" s="163">
        <f>1.015*8.86</f>
        <v>8.992899999999999</v>
      </c>
      <c r="C15" s="164">
        <f t="shared" si="0"/>
        <v>1363.9531429999997</v>
      </c>
      <c r="D15" s="164">
        <f t="shared" si="1"/>
        <v>16367.437715999997</v>
      </c>
      <c r="E15" s="165" t="s">
        <v>678</v>
      </c>
      <c r="F15" s="166">
        <f>G15/151.67</f>
        <v>19.306883365200765</v>
      </c>
      <c r="G15" s="167">
        <f>1.015*G14</f>
        <v>2928.2749999999996</v>
      </c>
      <c r="H15" s="167">
        <f>1.015*H14</f>
        <v>35139.299999999996</v>
      </c>
      <c r="I15" s="168" t="s">
        <v>679</v>
      </c>
      <c r="J15" s="169">
        <f>F15/B15</f>
        <v>2.1469029306676117</v>
      </c>
    </row>
    <row r="16" spans="1:10" ht="15.75" thickTop="1">
      <c r="A16" s="192" t="s">
        <v>671</v>
      </c>
      <c r="B16" s="192"/>
      <c r="C16" s="192"/>
      <c r="D16" s="192"/>
      <c r="E16" s="192"/>
      <c r="F16" s="192"/>
      <c r="G16" s="192"/>
      <c r="H16" s="192"/>
      <c r="I16" s="192"/>
      <c r="J16" s="192"/>
    </row>
    <row r="17" spans="1:10" ht="15">
      <c r="A17" s="193"/>
      <c r="B17" s="193"/>
      <c r="C17" s="193"/>
      <c r="D17" s="193"/>
      <c r="E17" s="193"/>
      <c r="F17" s="193"/>
      <c r="G17" s="193"/>
      <c r="H17" s="193"/>
      <c r="I17" s="193"/>
      <c r="J17" s="193"/>
    </row>
    <row r="18" spans="1:10" ht="15">
      <c r="A18" s="193"/>
      <c r="B18" s="193"/>
      <c r="C18" s="193"/>
      <c r="D18" s="193"/>
      <c r="E18" s="193"/>
      <c r="F18" s="193"/>
      <c r="G18" s="193"/>
      <c r="H18" s="193"/>
      <c r="I18" s="193"/>
      <c r="J18" s="193"/>
    </row>
    <row r="19" spans="1:10" ht="15">
      <c r="A19" s="193"/>
      <c r="B19" s="193"/>
      <c r="C19" s="193"/>
      <c r="D19" s="193"/>
      <c r="E19" s="193"/>
      <c r="F19" s="193"/>
      <c r="G19" s="193"/>
      <c r="H19" s="193"/>
      <c r="I19" s="193"/>
      <c r="J19" s="193"/>
    </row>
    <row r="20" spans="1:10" ht="15">
      <c r="A20" s="193"/>
      <c r="B20" s="193"/>
      <c r="C20" s="193"/>
      <c r="D20" s="193"/>
      <c r="E20" s="193"/>
      <c r="F20" s="193"/>
      <c r="G20" s="193"/>
      <c r="H20" s="193"/>
      <c r="I20" s="193"/>
      <c r="J20" s="193"/>
    </row>
    <row r="21" spans="1:10" ht="15">
      <c r="A21" s="194"/>
      <c r="B21" s="194"/>
      <c r="C21" s="194"/>
      <c r="D21" s="194"/>
      <c r="E21" s="194"/>
      <c r="F21" s="194"/>
      <c r="G21" s="194"/>
      <c r="H21" s="194"/>
      <c r="I21" s="194"/>
      <c r="J21" s="194"/>
    </row>
  </sheetData>
  <mergeCells count="5">
    <mergeCell ref="A16:J21"/>
    <mergeCell ref="A4:J6"/>
    <mergeCell ref="B7:E7"/>
    <mergeCell ref="F7:I7"/>
    <mergeCell ref="J7:J8"/>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
  <sheetViews>
    <sheetView workbookViewId="0" topLeftCell="A1">
      <selection activeCell="A1" sqref="A1"/>
    </sheetView>
  </sheetViews>
  <sheetFormatPr defaultColWidth="11.421875" defaultRowHeight="15"/>
  <cols>
    <col min="2" max="2" width="45.7109375" style="0" customWidth="1"/>
    <col min="3" max="6" width="12.7109375" style="0" customWidth="1"/>
  </cols>
  <sheetData>
    <row r="1" ht="15">
      <c r="A1" t="s">
        <v>186</v>
      </c>
    </row>
    <row r="2" ht="15.75" thickBot="1"/>
    <row r="3" spans="2:6" ht="39.75" customHeight="1" thickTop="1">
      <c r="B3" s="195" t="s">
        <v>55</v>
      </c>
      <c r="C3" s="196"/>
      <c r="D3" s="196"/>
      <c r="E3" s="196"/>
      <c r="F3" s="197"/>
    </row>
    <row r="4" spans="2:6" ht="19.5" customHeight="1">
      <c r="B4" s="40"/>
      <c r="C4" s="41"/>
      <c r="D4" s="41"/>
      <c r="E4" s="41"/>
      <c r="F4" s="42"/>
    </row>
    <row r="5" spans="2:6" ht="19.5" customHeight="1">
      <c r="B5" s="40"/>
      <c r="C5" s="44" t="s">
        <v>91</v>
      </c>
      <c r="D5" s="44" t="s">
        <v>92</v>
      </c>
      <c r="E5" s="44" t="s">
        <v>198</v>
      </c>
      <c r="F5" s="94" t="s">
        <v>198</v>
      </c>
    </row>
    <row r="6" spans="2:6" ht="19.5" customHeight="1">
      <c r="B6" s="43"/>
      <c r="C6" s="198" t="s">
        <v>67</v>
      </c>
      <c r="D6" s="198"/>
      <c r="E6" s="199"/>
      <c r="F6" s="94" t="s">
        <v>68</v>
      </c>
    </row>
    <row r="7" spans="2:6" ht="19.5" customHeight="1">
      <c r="B7" s="59" t="s">
        <v>203</v>
      </c>
      <c r="C7" s="60">
        <f>CotisationsNonContributives!D23</f>
        <v>0.08610000000000001</v>
      </c>
      <c r="D7" s="60">
        <f>CotisationsNonContributives!E23</f>
        <v>0.27430000000000004</v>
      </c>
      <c r="E7" s="92">
        <f aca="true" t="shared" si="0" ref="E7:E18">C7+D7</f>
        <v>0.36040000000000005</v>
      </c>
      <c r="F7" s="95">
        <f>E7/(1+D9)</f>
        <v>0.2467648065730914</v>
      </c>
    </row>
    <row r="8" spans="2:6" ht="19.5" customHeight="1">
      <c r="B8" s="46" t="s">
        <v>261</v>
      </c>
      <c r="C8" s="48">
        <f>CotisationsContributives!C8+CotisationsContributives!C13</f>
        <v>0.1298</v>
      </c>
      <c r="D8" s="48">
        <f>CotisationsContributives!D8+CotisationsContributives!D13</f>
        <v>0.18620000000000003</v>
      </c>
      <c r="E8" s="93">
        <f t="shared" si="0"/>
        <v>0.31600000000000006</v>
      </c>
      <c r="F8" s="100">
        <f>E8/(1+D9)</f>
        <v>0.21636425881547416</v>
      </c>
    </row>
    <row r="9" spans="2:6" ht="19.5" customHeight="1">
      <c r="B9" s="62" t="s">
        <v>63</v>
      </c>
      <c r="C9" s="63">
        <f>C7+C8</f>
        <v>0.2159</v>
      </c>
      <c r="D9" s="63">
        <f>D7+D8</f>
        <v>0.4605000000000001</v>
      </c>
      <c r="E9" s="63">
        <f t="shared" si="0"/>
        <v>0.6764000000000001</v>
      </c>
      <c r="F9" s="101">
        <f>E9/(1+D9)</f>
        <v>0.4631290653885656</v>
      </c>
    </row>
    <row r="10" spans="2:6" ht="19.5" customHeight="1">
      <c r="B10" s="59" t="s">
        <v>203</v>
      </c>
      <c r="C10" s="60">
        <f>CotisationsNonContributives!D$23</f>
        <v>0.08610000000000001</v>
      </c>
      <c r="D10" s="60">
        <f>CotisationsNonContributives!E$23</f>
        <v>0.27430000000000004</v>
      </c>
      <c r="E10" s="92">
        <f t="shared" si="0"/>
        <v>0.36040000000000005</v>
      </c>
      <c r="F10" s="95">
        <f>E10/(1+D12)</f>
        <v>0.24687298782074998</v>
      </c>
    </row>
    <row r="11" spans="2:6" ht="19.5" customHeight="1">
      <c r="B11" s="46" t="s">
        <v>261</v>
      </c>
      <c r="C11" s="48">
        <f>CotisationsContributives!C8+CotisationsContributives!C18</f>
        <v>0.11154</v>
      </c>
      <c r="D11" s="48">
        <f>CotisationsContributives!D8+CotisationsContributives!D18</f>
        <v>0.18556</v>
      </c>
      <c r="E11" s="93">
        <f t="shared" si="0"/>
        <v>0.29710000000000003</v>
      </c>
      <c r="F11" s="100">
        <f>E11/(1+D12)</f>
        <v>0.20351266559807107</v>
      </c>
    </row>
    <row r="12" spans="2:6" ht="19.5" customHeight="1">
      <c r="B12" s="62" t="s">
        <v>64</v>
      </c>
      <c r="C12" s="63">
        <f>C10+C11</f>
        <v>0.19764</v>
      </c>
      <c r="D12" s="63">
        <f>D10+D11</f>
        <v>0.45986000000000005</v>
      </c>
      <c r="E12" s="63">
        <f t="shared" si="0"/>
        <v>0.6575000000000001</v>
      </c>
      <c r="F12" s="101">
        <f>E12/(1+D12)</f>
        <v>0.4503856534188211</v>
      </c>
    </row>
    <row r="13" spans="2:6" ht="19.5" customHeight="1">
      <c r="B13" s="59" t="s">
        <v>203</v>
      </c>
      <c r="C13" s="60">
        <f>CotisationsNonContributives!D$23</f>
        <v>0.08610000000000001</v>
      </c>
      <c r="D13" s="60">
        <f>CotisationsNonContributives!E$23</f>
        <v>0.27430000000000004</v>
      </c>
      <c r="E13" s="92">
        <f t="shared" si="0"/>
        <v>0.36040000000000005</v>
      </c>
      <c r="F13" s="95">
        <f>E13/(1+D15)</f>
        <v>0.256969696969697</v>
      </c>
    </row>
    <row r="14" spans="2:6" ht="19.5" customHeight="1">
      <c r="B14" s="46" t="s">
        <v>261</v>
      </c>
      <c r="C14" s="48">
        <f>CotisationsContributives!C21</f>
        <v>0.0783</v>
      </c>
      <c r="D14" s="48">
        <f>CotisationsContributives!D21</f>
        <v>0.1282</v>
      </c>
      <c r="E14" s="93">
        <f t="shared" si="0"/>
        <v>0.20650000000000002</v>
      </c>
      <c r="F14" s="100">
        <f>E14/(1+D15)</f>
        <v>0.14723707664884136</v>
      </c>
    </row>
    <row r="15" spans="2:6" ht="19.5" customHeight="1">
      <c r="B15" s="62" t="s">
        <v>65</v>
      </c>
      <c r="C15" s="63">
        <f>C13+C14</f>
        <v>0.1644</v>
      </c>
      <c r="D15" s="63">
        <f>D13+D14</f>
        <v>0.4025000000000001</v>
      </c>
      <c r="E15" s="63">
        <f t="shared" si="0"/>
        <v>0.5669000000000001</v>
      </c>
      <c r="F15" s="101">
        <f>E15/(1+D15)</f>
        <v>0.40420677361853835</v>
      </c>
    </row>
    <row r="16" spans="2:6" ht="19.5" customHeight="1">
      <c r="B16" s="59" t="s">
        <v>203</v>
      </c>
      <c r="C16" s="60">
        <f>CotisationsNonContributives!D$23</f>
        <v>0.08610000000000001</v>
      </c>
      <c r="D16" s="60">
        <f>CotisationsNonContributives!E$23</f>
        <v>0.27430000000000004</v>
      </c>
      <c r="E16" s="92">
        <f t="shared" si="0"/>
        <v>0.36040000000000005</v>
      </c>
      <c r="F16" s="95">
        <f>E16/(1+D18)</f>
        <v>0.28282194145805545</v>
      </c>
    </row>
    <row r="17" spans="2:6" ht="19.5" customHeight="1">
      <c r="B17" s="46" t="s">
        <v>261</v>
      </c>
      <c r="C17" s="48">
        <v>0</v>
      </c>
      <c r="D17" s="48">
        <v>0</v>
      </c>
      <c r="E17" s="93">
        <f t="shared" si="0"/>
        <v>0</v>
      </c>
      <c r="F17" s="100">
        <f>E17/(1+D18)</f>
        <v>0</v>
      </c>
    </row>
    <row r="18" spans="2:6" ht="19.5" customHeight="1" thickBot="1">
      <c r="B18" s="55" t="s">
        <v>66</v>
      </c>
      <c r="C18" s="57">
        <f>C16+C17</f>
        <v>0.08610000000000001</v>
      </c>
      <c r="D18" s="57">
        <f>D16+D17</f>
        <v>0.27430000000000004</v>
      </c>
      <c r="E18" s="57">
        <f t="shared" si="0"/>
        <v>0.36040000000000005</v>
      </c>
      <c r="F18" s="102">
        <f>E18/(1+D18)</f>
        <v>0.28282194145805545</v>
      </c>
    </row>
    <row r="19" ht="19.5" customHeight="1" thickTop="1">
      <c r="B19" s="71" t="s">
        <v>265</v>
      </c>
    </row>
    <row r="20" ht="19.5" customHeight="1">
      <c r="B20" s="72" t="s">
        <v>264</v>
      </c>
    </row>
    <row r="21" ht="19.5" customHeight="1"/>
    <row r="22" ht="19.5" customHeight="1"/>
    <row r="23" ht="19.5" customHeight="1"/>
    <row r="24" ht="19.5" customHeight="1"/>
    <row r="25" ht="19.5" customHeight="1"/>
    <row r="26" ht="19.5" customHeight="1"/>
  </sheetData>
  <mergeCells count="2">
    <mergeCell ref="B3:F3"/>
    <mergeCell ref="C6:E6"/>
  </mergeCells>
  <printOptions/>
  <pageMargins left="0.75" right="0.75" top="1" bottom="1" header="0.4921259845" footer="0.492125984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11.421875" defaultRowHeight="15"/>
  <cols>
    <col min="2" max="2" width="30.7109375" style="0" customWidth="1"/>
    <col min="3" max="3" width="11.7109375" style="0" customWidth="1"/>
    <col min="4" max="5" width="12.7109375" style="0" customWidth="1"/>
  </cols>
  <sheetData>
    <row r="1" ht="15">
      <c r="A1" t="s">
        <v>186</v>
      </c>
    </row>
    <row r="2" ht="15.75" thickBot="1"/>
    <row r="3" spans="2:6" ht="39.75" customHeight="1" thickTop="1">
      <c r="B3" s="195" t="s">
        <v>262</v>
      </c>
      <c r="C3" s="196"/>
      <c r="D3" s="196"/>
      <c r="E3" s="196"/>
      <c r="F3" s="197"/>
    </row>
    <row r="4" spans="2:6" ht="19.5" customHeight="1">
      <c r="B4" s="40"/>
      <c r="C4" s="41"/>
      <c r="D4" s="41"/>
      <c r="E4" s="41"/>
      <c r="F4" s="42"/>
    </row>
    <row r="5" spans="2:6" ht="19.5" customHeight="1">
      <c r="B5" s="43"/>
      <c r="C5" s="44" t="s">
        <v>194</v>
      </c>
      <c r="D5" s="44" t="s">
        <v>91</v>
      </c>
      <c r="E5" s="44" t="s">
        <v>92</v>
      </c>
      <c r="F5" s="45" t="s">
        <v>198</v>
      </c>
    </row>
    <row r="6" spans="2:6" ht="19.5" customHeight="1">
      <c r="B6" s="59" t="s">
        <v>93</v>
      </c>
      <c r="C6" s="202" t="s">
        <v>56</v>
      </c>
      <c r="D6" s="60">
        <v>0.024</v>
      </c>
      <c r="E6" s="96"/>
      <c r="F6" s="61"/>
    </row>
    <row r="7" spans="2:6" ht="19.5" customHeight="1">
      <c r="B7" s="46" t="s">
        <v>96</v>
      </c>
      <c r="C7" s="203"/>
      <c r="D7" s="48">
        <v>0.051</v>
      </c>
      <c r="E7" s="47"/>
      <c r="F7" s="42"/>
    </row>
    <row r="8" spans="2:6" ht="19.5" customHeight="1">
      <c r="B8" s="46" t="s">
        <v>273</v>
      </c>
      <c r="C8" s="203"/>
      <c r="D8" s="48">
        <v>0.005</v>
      </c>
      <c r="E8" s="47"/>
      <c r="F8" s="42"/>
    </row>
    <row r="9" spans="2:6" ht="19.5" customHeight="1">
      <c r="B9" s="62" t="s">
        <v>251</v>
      </c>
      <c r="C9" s="97" t="s">
        <v>170</v>
      </c>
      <c r="D9" s="63">
        <f>(D6+D7+D8)*0.97</f>
        <v>0.0776</v>
      </c>
      <c r="E9" s="63">
        <f>(E6+E7+E8)*0.97</f>
        <v>0</v>
      </c>
      <c r="F9" s="64">
        <f>D9+E9</f>
        <v>0.0776</v>
      </c>
    </row>
    <row r="10" spans="2:6" ht="19.5" customHeight="1">
      <c r="B10" s="52" t="s">
        <v>75</v>
      </c>
      <c r="C10" s="204" t="s">
        <v>170</v>
      </c>
      <c r="D10" s="48">
        <v>0.0075</v>
      </c>
      <c r="E10" s="48">
        <v>0.128</v>
      </c>
      <c r="F10" s="42"/>
    </row>
    <row r="11" spans="2:6" ht="19.5" customHeight="1">
      <c r="B11" s="52" t="s">
        <v>196</v>
      </c>
      <c r="C11" s="203"/>
      <c r="D11" s="53"/>
      <c r="E11" s="48">
        <v>0.054</v>
      </c>
      <c r="F11" s="42"/>
    </row>
    <row r="12" spans="2:6" ht="19.5" customHeight="1">
      <c r="B12" s="52" t="s">
        <v>248</v>
      </c>
      <c r="C12" s="203"/>
      <c r="D12" s="48">
        <v>0.001</v>
      </c>
      <c r="E12" s="48">
        <v>0.016</v>
      </c>
      <c r="F12" s="42"/>
    </row>
    <row r="13" spans="2:6" ht="19.5" customHeight="1">
      <c r="B13" s="52" t="s">
        <v>201</v>
      </c>
      <c r="C13" s="203"/>
      <c r="D13" s="53"/>
      <c r="E13" s="48">
        <v>0.015</v>
      </c>
      <c r="F13" s="42"/>
    </row>
    <row r="14" spans="2:6" ht="19.5" customHeight="1">
      <c r="B14" s="52" t="s">
        <v>202</v>
      </c>
      <c r="C14" s="203"/>
      <c r="D14" s="53"/>
      <c r="E14" s="48">
        <v>0.003</v>
      </c>
      <c r="F14" s="42"/>
    </row>
    <row r="15" spans="2:6" ht="19.5" customHeight="1">
      <c r="B15" s="54" t="s">
        <v>249</v>
      </c>
      <c r="C15" s="205"/>
      <c r="D15" s="50">
        <f>D10+D11+D12+D13+D14</f>
        <v>0.0085</v>
      </c>
      <c r="E15" s="50">
        <f>E10+E11+E12+E13+E14</f>
        <v>0.21600000000000003</v>
      </c>
      <c r="F15" s="51">
        <f>D15+E15</f>
        <v>0.22450000000000003</v>
      </c>
    </row>
    <row r="16" spans="2:6" ht="19.5" customHeight="1">
      <c r="B16" s="65" t="s">
        <v>197</v>
      </c>
      <c r="C16" s="204" t="s">
        <v>170</v>
      </c>
      <c r="D16" s="98"/>
      <c r="E16" s="60">
        <v>0.026</v>
      </c>
      <c r="F16" s="61"/>
    </row>
    <row r="17" spans="2:6" ht="19.5" customHeight="1">
      <c r="B17" s="52" t="s">
        <v>287</v>
      </c>
      <c r="C17" s="203"/>
      <c r="D17" s="53"/>
      <c r="E17" s="48">
        <v>0.016</v>
      </c>
      <c r="F17" s="42"/>
    </row>
    <row r="18" spans="2:6" ht="19.5" customHeight="1">
      <c r="B18" s="52" t="s">
        <v>205</v>
      </c>
      <c r="C18" s="203"/>
      <c r="D18" s="53"/>
      <c r="E18" s="48">
        <v>0.0068</v>
      </c>
      <c r="F18" s="42"/>
    </row>
    <row r="19" spans="2:6" ht="19.5" customHeight="1">
      <c r="B19" s="52" t="s">
        <v>288</v>
      </c>
      <c r="C19" s="203"/>
      <c r="D19" s="53"/>
      <c r="E19" s="48">
        <v>0.004</v>
      </c>
      <c r="F19" s="42"/>
    </row>
    <row r="20" spans="2:6" ht="19.5" customHeight="1">
      <c r="B20" s="52" t="s">
        <v>206</v>
      </c>
      <c r="C20" s="203"/>
      <c r="D20" s="53"/>
      <c r="E20" s="48">
        <v>0.0045</v>
      </c>
      <c r="F20" s="42"/>
    </row>
    <row r="21" spans="2:6" ht="19.5" customHeight="1">
      <c r="B21" s="52" t="s">
        <v>199</v>
      </c>
      <c r="C21" s="41" t="s">
        <v>57</v>
      </c>
      <c r="D21" s="53"/>
      <c r="E21" s="48">
        <v>0.001</v>
      </c>
      <c r="F21" s="42"/>
    </row>
    <row r="22" spans="2:6" ht="19.5" customHeight="1">
      <c r="B22" s="66" t="s">
        <v>250</v>
      </c>
      <c r="C22" s="99" t="s">
        <v>170</v>
      </c>
      <c r="D22" s="63">
        <v>0</v>
      </c>
      <c r="E22" s="63">
        <f>E16+E17+E18+E19+E20+E21</f>
        <v>0.0583</v>
      </c>
      <c r="F22" s="64">
        <f>D22+E22</f>
        <v>0.0583</v>
      </c>
    </row>
    <row r="23" spans="2:6" ht="19.5" customHeight="1" thickBot="1">
      <c r="B23" s="55" t="s">
        <v>203</v>
      </c>
      <c r="C23" s="56" t="s">
        <v>170</v>
      </c>
      <c r="D23" s="57">
        <f>D9+D15+D22</f>
        <v>0.08610000000000001</v>
      </c>
      <c r="E23" s="57">
        <f>E9+E15+E22</f>
        <v>0.27430000000000004</v>
      </c>
      <c r="F23" s="58">
        <f>D23+E23</f>
        <v>0.36040000000000005</v>
      </c>
    </row>
    <row r="24" spans="2:6" ht="19.5" customHeight="1" thickTop="1">
      <c r="B24" s="200" t="s">
        <v>289</v>
      </c>
      <c r="C24" s="192"/>
      <c r="D24" s="192"/>
      <c r="E24" s="192"/>
      <c r="F24" s="192"/>
    </row>
    <row r="25" spans="2:6" ht="19.5" customHeight="1">
      <c r="B25" s="201"/>
      <c r="C25" s="193"/>
      <c r="D25" s="193"/>
      <c r="E25" s="193"/>
      <c r="F25" s="193"/>
    </row>
    <row r="26" spans="2:6" ht="19.5" customHeight="1">
      <c r="B26" s="201"/>
      <c r="C26" s="193"/>
      <c r="D26" s="193"/>
      <c r="E26" s="193"/>
      <c r="F26" s="193"/>
    </row>
    <row r="27" spans="2:6" ht="19.5" customHeight="1">
      <c r="B27" s="201"/>
      <c r="C27" s="193"/>
      <c r="D27" s="193"/>
      <c r="E27" s="193"/>
      <c r="F27" s="193"/>
    </row>
    <row r="28" spans="2:6" ht="19.5" customHeight="1">
      <c r="B28" s="201"/>
      <c r="C28" s="193"/>
      <c r="D28" s="193"/>
      <c r="E28" s="193"/>
      <c r="F28" s="193"/>
    </row>
    <row r="29" spans="2:6" ht="19.5" customHeight="1">
      <c r="B29" s="201"/>
      <c r="C29" s="193"/>
      <c r="D29" s="193"/>
      <c r="E29" s="193"/>
      <c r="F29" s="193"/>
    </row>
    <row r="30" spans="2:6" ht="19.5" customHeight="1">
      <c r="B30" s="201"/>
      <c r="C30" s="193"/>
      <c r="D30" s="193"/>
      <c r="E30" s="193"/>
      <c r="F30" s="193"/>
    </row>
    <row r="31" ht="19.5" customHeight="1"/>
    <row r="32" ht="19.5" customHeight="1"/>
  </sheetData>
  <mergeCells count="5">
    <mergeCell ref="B3:F3"/>
    <mergeCell ref="B24:F30"/>
    <mergeCell ref="C6:C8"/>
    <mergeCell ref="C10:C15"/>
    <mergeCell ref="C16:C20"/>
  </mergeCells>
  <printOptions/>
  <pageMargins left="0.75" right="0.75" top="1" bottom="1" header="0.4921259845" footer="0.492125984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11.421875" defaultRowHeight="15"/>
  <cols>
    <col min="2" max="2" width="45.7109375" style="0" customWidth="1"/>
    <col min="3" max="4" width="12.7109375" style="0" customWidth="1"/>
  </cols>
  <sheetData>
    <row r="1" ht="15">
      <c r="A1" t="s">
        <v>186</v>
      </c>
    </row>
    <row r="2" ht="15.75" thickBot="1"/>
    <row r="3" spans="2:5" ht="39.75" customHeight="1" thickTop="1">
      <c r="B3" s="195" t="s">
        <v>263</v>
      </c>
      <c r="C3" s="196"/>
      <c r="D3" s="196"/>
      <c r="E3" s="197"/>
    </row>
    <row r="4" spans="2:5" ht="19.5" customHeight="1">
      <c r="B4" s="40"/>
      <c r="C4" s="41"/>
      <c r="D4" s="41"/>
      <c r="E4" s="42"/>
    </row>
    <row r="5" spans="2:5" ht="19.5" customHeight="1">
      <c r="B5" s="43"/>
      <c r="C5" s="44" t="s">
        <v>91</v>
      </c>
      <c r="D5" s="44" t="s">
        <v>92</v>
      </c>
      <c r="E5" s="45" t="s">
        <v>198</v>
      </c>
    </row>
    <row r="6" spans="2:5" ht="19.5" customHeight="1">
      <c r="B6" s="59" t="s">
        <v>253</v>
      </c>
      <c r="C6" s="60">
        <v>0.024</v>
      </c>
      <c r="D6" s="60">
        <v>0.04</v>
      </c>
      <c r="E6" s="61"/>
    </row>
    <row r="7" spans="2:5" ht="19.5" customHeight="1">
      <c r="B7" s="46" t="s">
        <v>254</v>
      </c>
      <c r="C7" s="48"/>
      <c r="D7" s="48">
        <v>0.004</v>
      </c>
      <c r="E7" s="42"/>
    </row>
    <row r="8" spans="2:5" ht="19.5" customHeight="1">
      <c r="B8" s="62" t="s">
        <v>58</v>
      </c>
      <c r="C8" s="63">
        <f>C6+C7</f>
        <v>0.024</v>
      </c>
      <c r="D8" s="63">
        <f>D6+D7</f>
        <v>0.044</v>
      </c>
      <c r="E8" s="64">
        <f>C8+D8</f>
        <v>0.068</v>
      </c>
    </row>
    <row r="9" spans="2:5" ht="19.5" customHeight="1">
      <c r="B9" s="52" t="s">
        <v>255</v>
      </c>
      <c r="C9" s="48">
        <v>0.0665</v>
      </c>
      <c r="D9" s="48">
        <v>0.083</v>
      </c>
      <c r="E9" s="42"/>
    </row>
    <row r="10" spans="2:5" ht="19.5" customHeight="1">
      <c r="B10" s="52" t="s">
        <v>256</v>
      </c>
      <c r="C10" s="48">
        <v>0.03</v>
      </c>
      <c r="D10" s="48">
        <v>0.045</v>
      </c>
      <c r="E10" s="42"/>
    </row>
    <row r="11" spans="2:5" ht="19.5" customHeight="1">
      <c r="B11" s="52" t="s">
        <v>257</v>
      </c>
      <c r="C11" s="48">
        <v>0.008</v>
      </c>
      <c r="D11" s="48">
        <v>0.012</v>
      </c>
      <c r="E11" s="42"/>
    </row>
    <row r="12" spans="2:5" ht="19.5" customHeight="1">
      <c r="B12" s="52" t="s">
        <v>259</v>
      </c>
      <c r="C12" s="48">
        <v>0.0013</v>
      </c>
      <c r="D12" s="48">
        <v>0.0022</v>
      </c>
      <c r="E12" s="42"/>
    </row>
    <row r="13" spans="2:5" ht="19.5" customHeight="1">
      <c r="B13" s="54" t="s">
        <v>59</v>
      </c>
      <c r="C13" s="50">
        <f>C9+C10+C11+C12</f>
        <v>0.1058</v>
      </c>
      <c r="D13" s="50">
        <f>D9+D10+D11+D12</f>
        <v>0.14220000000000002</v>
      </c>
      <c r="E13" s="51">
        <f>C13+D13</f>
        <v>0.24800000000000003</v>
      </c>
    </row>
    <row r="14" spans="2:5" ht="19.5" customHeight="1">
      <c r="B14" s="65" t="s">
        <v>258</v>
      </c>
      <c r="C14" s="60">
        <v>0.077</v>
      </c>
      <c r="D14" s="60">
        <v>0.126</v>
      </c>
      <c r="E14" s="61"/>
    </row>
    <row r="15" spans="2:5" ht="19.5" customHeight="1">
      <c r="B15" s="52" t="s">
        <v>257</v>
      </c>
      <c r="C15" s="48">
        <v>0.009</v>
      </c>
      <c r="D15" s="48">
        <v>0.013</v>
      </c>
      <c r="E15" s="42"/>
    </row>
    <row r="16" spans="2:5" ht="19.5" customHeight="1">
      <c r="B16" s="52" t="s">
        <v>259</v>
      </c>
      <c r="C16" s="48">
        <v>0.0013</v>
      </c>
      <c r="D16" s="48">
        <v>0.0022</v>
      </c>
      <c r="E16" s="42"/>
    </row>
    <row r="17" spans="2:5" ht="19.5" customHeight="1">
      <c r="B17" s="52" t="s">
        <v>260</v>
      </c>
      <c r="C17" s="67">
        <v>0.00024</v>
      </c>
      <c r="D17" s="67">
        <v>0.00036</v>
      </c>
      <c r="E17" s="42"/>
    </row>
    <row r="18" spans="2:5" ht="19.5" customHeight="1">
      <c r="B18" s="66" t="s">
        <v>60</v>
      </c>
      <c r="C18" s="63">
        <f>C14+C15+C16+C17</f>
        <v>0.08753999999999999</v>
      </c>
      <c r="D18" s="63">
        <f>D14+D15+D16+D17</f>
        <v>0.14156000000000002</v>
      </c>
      <c r="E18" s="64">
        <f>C18+D18</f>
        <v>0.22910000000000003</v>
      </c>
    </row>
    <row r="19" spans="2:5" ht="19.5" customHeight="1">
      <c r="B19" s="52" t="s">
        <v>258</v>
      </c>
      <c r="C19" s="48">
        <v>0.077</v>
      </c>
      <c r="D19" s="48">
        <v>0.126</v>
      </c>
      <c r="E19" s="42"/>
    </row>
    <row r="20" spans="2:5" ht="19.5" customHeight="1">
      <c r="B20" s="52" t="s">
        <v>259</v>
      </c>
      <c r="C20" s="48">
        <v>0.0013</v>
      </c>
      <c r="D20" s="48">
        <v>0.0022</v>
      </c>
      <c r="E20" s="42"/>
    </row>
    <row r="21" spans="2:5" ht="19.5" customHeight="1">
      <c r="B21" s="66" t="s">
        <v>61</v>
      </c>
      <c r="C21" s="63">
        <f>C19+C20</f>
        <v>0.0783</v>
      </c>
      <c r="D21" s="63">
        <f>D19+D20</f>
        <v>0.1282</v>
      </c>
      <c r="E21" s="64">
        <f>C21+D21</f>
        <v>0.20650000000000002</v>
      </c>
    </row>
    <row r="22" spans="2:5" ht="19.5" customHeight="1">
      <c r="B22" s="65" t="s">
        <v>256</v>
      </c>
      <c r="C22" s="60">
        <v>0.08</v>
      </c>
      <c r="D22" s="60">
        <v>0.12</v>
      </c>
      <c r="E22" s="61"/>
    </row>
    <row r="23" spans="2:5" ht="19.5" customHeight="1">
      <c r="B23" s="52" t="s">
        <v>257</v>
      </c>
      <c r="C23" s="48">
        <v>0.009</v>
      </c>
      <c r="D23" s="48">
        <v>0.013</v>
      </c>
      <c r="E23" s="42"/>
    </row>
    <row r="24" spans="2:5" ht="19.5" customHeight="1" thickBot="1">
      <c r="B24" s="68" t="s">
        <v>62</v>
      </c>
      <c r="C24" s="57">
        <f>C22+C23</f>
        <v>0.089</v>
      </c>
      <c r="D24" s="57">
        <f>D22+D23</f>
        <v>0.133</v>
      </c>
      <c r="E24" s="58">
        <f>C24+D24</f>
        <v>0.222</v>
      </c>
    </row>
    <row r="25" ht="19.5" customHeight="1" thickTop="1"/>
    <row r="26" ht="19.5" customHeight="1"/>
    <row r="27" ht="19.5" customHeight="1"/>
    <row r="28" ht="19.5" customHeight="1"/>
    <row r="29" ht="19.5" customHeight="1"/>
    <row r="30" ht="19.5" customHeight="1"/>
    <row r="31" ht="19.5" customHeight="1"/>
    <row r="32" ht="19.5" customHeight="1"/>
  </sheetData>
  <mergeCells count="1">
    <mergeCell ref="B3:E3"/>
  </mergeCells>
  <printOptions/>
  <pageMargins left="0.75" right="0.75" top="1" bottom="1" header="0.4921259845" footer="0.492125984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11.421875" defaultRowHeight="15"/>
  <cols>
    <col min="2" max="2" width="40.7109375" style="0" customWidth="1"/>
    <col min="3" max="6" width="12.7109375" style="0" customWidth="1"/>
  </cols>
  <sheetData>
    <row r="1" ht="15">
      <c r="A1" t="s">
        <v>186</v>
      </c>
    </row>
    <row r="2" ht="15.75" thickBot="1"/>
    <row r="3" spans="2:6" ht="39.75" customHeight="1" thickTop="1">
      <c r="B3" s="195" t="s">
        <v>76</v>
      </c>
      <c r="C3" s="196"/>
      <c r="D3" s="196"/>
      <c r="E3" s="196"/>
      <c r="F3" s="197"/>
    </row>
    <row r="4" spans="2:6" ht="19.5" customHeight="1">
      <c r="B4" s="40"/>
      <c r="C4" s="41"/>
      <c r="D4" s="41"/>
      <c r="E4" s="41"/>
      <c r="F4" s="42"/>
    </row>
    <row r="5" spans="2:6" ht="19.5" customHeight="1">
      <c r="B5" s="40"/>
      <c r="C5" s="44" t="s">
        <v>91</v>
      </c>
      <c r="D5" s="44" t="s">
        <v>92</v>
      </c>
      <c r="E5" s="44" t="s">
        <v>198</v>
      </c>
      <c r="F5" s="94" t="s">
        <v>198</v>
      </c>
    </row>
    <row r="6" spans="2:6" ht="19.5" customHeight="1">
      <c r="B6" s="43"/>
      <c r="C6" s="198" t="s">
        <v>67</v>
      </c>
      <c r="D6" s="198"/>
      <c r="E6" s="199"/>
      <c r="F6" s="110" t="s">
        <v>68</v>
      </c>
    </row>
    <row r="7" spans="2:6" ht="19.5" customHeight="1">
      <c r="B7" s="59" t="s">
        <v>274</v>
      </c>
      <c r="C7" s="60">
        <v>0.024</v>
      </c>
      <c r="D7" s="60"/>
      <c r="E7" s="78"/>
      <c r="F7" s="109"/>
    </row>
    <row r="8" spans="2:6" ht="19.5" customHeight="1">
      <c r="B8" s="46" t="s">
        <v>96</v>
      </c>
      <c r="C8" s="48">
        <v>0.051</v>
      </c>
      <c r="D8" s="48"/>
      <c r="E8" s="44"/>
      <c r="F8" s="109"/>
    </row>
    <row r="9" spans="2:6" ht="19.5" customHeight="1">
      <c r="B9" s="75" t="s">
        <v>273</v>
      </c>
      <c r="C9" s="76">
        <v>0.005</v>
      </c>
      <c r="D9" s="76"/>
      <c r="E9" s="107"/>
      <c r="F9" s="109"/>
    </row>
    <row r="10" spans="2:6" ht="19.5" customHeight="1">
      <c r="B10" s="46" t="s">
        <v>267</v>
      </c>
      <c r="C10" s="48">
        <f>0.97*(C7+C8+C9)</f>
        <v>0.0776</v>
      </c>
      <c r="D10" s="48"/>
      <c r="E10" s="93"/>
      <c r="F10" s="111"/>
    </row>
    <row r="11" spans="2:6" ht="19.5" customHeight="1">
      <c r="B11" s="46" t="s">
        <v>268</v>
      </c>
      <c r="C11" s="48">
        <v>0.01</v>
      </c>
      <c r="D11" s="48"/>
      <c r="E11" s="93"/>
      <c r="F11" s="109"/>
    </row>
    <row r="12" spans="2:6" ht="19.5" customHeight="1">
      <c r="B12" s="46" t="s">
        <v>271</v>
      </c>
      <c r="C12" s="48"/>
      <c r="D12" s="48">
        <f>CotisationsNonContributives!E10+CotisationsNonContributives!E11+CotisationsNonContributives!E13+CotisationsNonContributives!E14+CotisationsNonContributives!E16+CotisationsNonContributives!E19+CotisationsNonContributives!E21</f>
        <v>0.231</v>
      </c>
      <c r="E12" s="93"/>
      <c r="F12" s="109"/>
    </row>
    <row r="13" spans="2:6" ht="19.5" customHeight="1">
      <c r="B13" s="46" t="s">
        <v>203</v>
      </c>
      <c r="C13" s="48">
        <f>C10+C11+C12</f>
        <v>0.0876</v>
      </c>
      <c r="D13" s="48">
        <f>D10+D11+D12</f>
        <v>0.231</v>
      </c>
      <c r="E13" s="76">
        <f>C13+D13</f>
        <v>0.3186</v>
      </c>
      <c r="F13" s="112">
        <f>E13/(1+D16)</f>
        <v>0.17400327689787</v>
      </c>
    </row>
    <row r="14" spans="2:6" ht="19.5" customHeight="1">
      <c r="B14" s="73" t="s">
        <v>270</v>
      </c>
      <c r="C14" s="74">
        <v>0.0785</v>
      </c>
      <c r="D14" s="74">
        <v>0.6</v>
      </c>
      <c r="E14" s="108"/>
      <c r="F14" s="100"/>
    </row>
    <row r="15" spans="2:6" ht="19.5" customHeight="1">
      <c r="B15" s="75" t="s">
        <v>266</v>
      </c>
      <c r="C15" s="76">
        <f>C14</f>
        <v>0.0785</v>
      </c>
      <c r="D15" s="76">
        <f>D14</f>
        <v>0.6</v>
      </c>
      <c r="E15" s="76">
        <f>C15+D15</f>
        <v>0.6785</v>
      </c>
      <c r="F15" s="112">
        <f>E15/(1+D16)</f>
        <v>0.3705625341343528</v>
      </c>
    </row>
    <row r="16" spans="2:6" ht="19.5" customHeight="1" thickBot="1">
      <c r="B16" s="62" t="s">
        <v>269</v>
      </c>
      <c r="C16" s="63">
        <f>C13+C15</f>
        <v>0.1661</v>
      </c>
      <c r="D16" s="63">
        <f>D13+D15</f>
        <v>0.831</v>
      </c>
      <c r="E16" s="106">
        <f>C16+D16</f>
        <v>0.9971</v>
      </c>
      <c r="F16" s="102">
        <f>E16/(1+D16)</f>
        <v>0.5445658110322228</v>
      </c>
    </row>
    <row r="17" spans="2:6" ht="19.5" customHeight="1" thickTop="1">
      <c r="B17" s="200" t="s">
        <v>272</v>
      </c>
      <c r="C17" s="192"/>
      <c r="D17" s="192"/>
      <c r="E17" s="192"/>
      <c r="F17" s="192"/>
    </row>
    <row r="18" spans="2:6" ht="19.5" customHeight="1">
      <c r="B18" s="194"/>
      <c r="C18" s="194"/>
      <c r="D18" s="194"/>
      <c r="E18" s="194"/>
      <c r="F18" s="194"/>
    </row>
    <row r="19" spans="2:6" ht="19.5" customHeight="1">
      <c r="B19" s="194"/>
      <c r="C19" s="194"/>
      <c r="D19" s="194"/>
      <c r="E19" s="194"/>
      <c r="F19" s="194"/>
    </row>
    <row r="20" spans="2:6" ht="19.5" customHeight="1">
      <c r="B20" s="194"/>
      <c r="C20" s="194"/>
      <c r="D20" s="194"/>
      <c r="E20" s="194"/>
      <c r="F20" s="194"/>
    </row>
    <row r="21" spans="2:6" ht="19.5" customHeight="1">
      <c r="B21" s="194"/>
      <c r="C21" s="194"/>
      <c r="D21" s="194"/>
      <c r="E21" s="194"/>
      <c r="F21" s="194"/>
    </row>
    <row r="22" ht="19.5" customHeight="1"/>
    <row r="23" ht="19.5" customHeight="1"/>
    <row r="24" ht="19.5" customHeight="1"/>
    <row r="25" ht="19.5" customHeight="1"/>
  </sheetData>
  <mergeCells count="3">
    <mergeCell ref="B3:F3"/>
    <mergeCell ref="B17:F21"/>
    <mergeCell ref="C6:E6"/>
  </mergeCells>
  <printOptions/>
  <pageMargins left="0.75" right="0.75" top="1" bottom="1" header="0.4921259845" footer="0.492125984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11.421875" defaultRowHeight="15"/>
  <cols>
    <col min="2" max="2" width="50.7109375" style="0" customWidth="1"/>
    <col min="3" max="5" width="13.7109375" style="0" customWidth="1"/>
  </cols>
  <sheetData>
    <row r="1" ht="15">
      <c r="A1" t="s">
        <v>186</v>
      </c>
    </row>
    <row r="2" ht="15.75" thickBot="1"/>
    <row r="3" spans="2:5" ht="39.75" customHeight="1" thickTop="1">
      <c r="B3" s="195" t="s">
        <v>69</v>
      </c>
      <c r="C3" s="196"/>
      <c r="D3" s="196"/>
      <c r="E3" s="197"/>
    </row>
    <row r="4" spans="2:5" ht="19.5" customHeight="1">
      <c r="B4" s="40"/>
      <c r="C4" s="41"/>
      <c r="D4" s="41"/>
      <c r="E4" s="103"/>
    </row>
    <row r="5" spans="2:5" ht="39.75" customHeight="1">
      <c r="B5" s="40"/>
      <c r="C5" s="104" t="s">
        <v>70</v>
      </c>
      <c r="D5" s="104" t="s">
        <v>71</v>
      </c>
      <c r="E5" s="105" t="s">
        <v>72</v>
      </c>
    </row>
    <row r="6" spans="2:5" ht="19.5" customHeight="1">
      <c r="B6" s="59" t="s">
        <v>274</v>
      </c>
      <c r="C6" s="60">
        <v>0.024</v>
      </c>
      <c r="D6" s="60">
        <v>0.024</v>
      </c>
      <c r="E6" s="70">
        <v>0.024</v>
      </c>
    </row>
    <row r="7" spans="2:5" ht="19.5" customHeight="1">
      <c r="B7" s="46" t="s">
        <v>96</v>
      </c>
      <c r="C7" s="48">
        <v>0.051</v>
      </c>
      <c r="D7" s="48">
        <v>0.051</v>
      </c>
      <c r="E7" s="69">
        <v>0.051</v>
      </c>
    </row>
    <row r="8" spans="2:5" ht="19.5" customHeight="1">
      <c r="B8" s="46" t="s">
        <v>273</v>
      </c>
      <c r="C8" s="48">
        <v>0.005</v>
      </c>
      <c r="D8" s="48">
        <v>0.005</v>
      </c>
      <c r="E8" s="69">
        <v>0.005</v>
      </c>
    </row>
    <row r="9" spans="2:5" ht="19.5" customHeight="1">
      <c r="B9" s="46" t="s">
        <v>77</v>
      </c>
      <c r="C9" s="48">
        <f>0.065+0.007+0.018</f>
        <v>0.09000000000000001</v>
      </c>
      <c r="D9" s="48">
        <f>0.065+0.007+0.013</f>
        <v>0.085</v>
      </c>
      <c r="E9" s="69">
        <f>0.065+0.007+0.013</f>
        <v>0.085</v>
      </c>
    </row>
    <row r="10" spans="2:5" ht="19.5" customHeight="1">
      <c r="B10" s="46" t="s">
        <v>196</v>
      </c>
      <c r="C10" s="48">
        <v>0.054</v>
      </c>
      <c r="D10" s="48">
        <v>0.054</v>
      </c>
      <c r="E10" s="69">
        <v>0.054</v>
      </c>
    </row>
    <row r="11" spans="2:5" ht="19.5" customHeight="1">
      <c r="B11" s="46" t="s">
        <v>80</v>
      </c>
      <c r="C11" s="48">
        <v>0.0015</v>
      </c>
      <c r="D11" s="48">
        <v>0.0015</v>
      </c>
      <c r="E11" s="69">
        <v>0.0015</v>
      </c>
    </row>
    <row r="12" spans="2:5" ht="19.5" customHeight="1">
      <c r="B12" s="75" t="s">
        <v>73</v>
      </c>
      <c r="C12" s="116">
        <f>SUM(C6:C11)</f>
        <v>0.2255</v>
      </c>
      <c r="D12" s="116">
        <f>SUM(D6:D11)</f>
        <v>0.2205</v>
      </c>
      <c r="E12" s="77">
        <f>SUM(E6:E11)</f>
        <v>0.2205</v>
      </c>
    </row>
    <row r="13" spans="2:5" ht="19.5" customHeight="1">
      <c r="B13" s="46" t="s">
        <v>74</v>
      </c>
      <c r="C13" s="48">
        <v>0.1665</v>
      </c>
      <c r="D13" s="48">
        <v>0.1665</v>
      </c>
      <c r="E13" s="69">
        <v>0.086</v>
      </c>
    </row>
    <row r="14" spans="2:5" ht="19.5" customHeight="1">
      <c r="B14" s="46" t="s">
        <v>83</v>
      </c>
      <c r="C14" s="48">
        <v>0.072</v>
      </c>
      <c r="D14" s="48">
        <v>0.065</v>
      </c>
      <c r="E14" s="69">
        <v>0.065</v>
      </c>
    </row>
    <row r="15" spans="2:5" ht="19.5" customHeight="1">
      <c r="B15" s="46" t="s">
        <v>78</v>
      </c>
      <c r="C15" s="93">
        <f>C13+C14</f>
        <v>0.2385</v>
      </c>
      <c r="D15" s="93">
        <f>D13+D14</f>
        <v>0.2315</v>
      </c>
      <c r="E15" s="69">
        <f>E13+E14</f>
        <v>0.151</v>
      </c>
    </row>
    <row r="16" spans="2:5" ht="19.5" customHeight="1" thickBot="1">
      <c r="B16" s="113" t="s">
        <v>79</v>
      </c>
      <c r="C16" s="114">
        <f>C12+C15</f>
        <v>0.46399999999999997</v>
      </c>
      <c r="D16" s="114">
        <f>D12+D15</f>
        <v>0.452</v>
      </c>
      <c r="E16" s="115">
        <f>E12+E15</f>
        <v>0.3715</v>
      </c>
    </row>
    <row r="17" spans="2:5" ht="19.5" customHeight="1">
      <c r="B17" s="46" t="s">
        <v>81</v>
      </c>
      <c r="C17" s="48">
        <f>0.059+0.007</f>
        <v>0.066</v>
      </c>
      <c r="D17" s="48">
        <f>0.059+0.007</f>
        <v>0.066</v>
      </c>
      <c r="E17" s="69">
        <f>0.059+0.007</f>
        <v>0.066</v>
      </c>
    </row>
    <row r="18" spans="2:5" ht="19.5" customHeight="1">
      <c r="B18" s="75" t="s">
        <v>82</v>
      </c>
      <c r="C18" s="93">
        <f>C6+C7+C8+C10+C17</f>
        <v>0.2</v>
      </c>
      <c r="D18" s="93">
        <f>D6+D7+D8+D10+D17</f>
        <v>0.2</v>
      </c>
      <c r="E18" s="69">
        <f>E6+E7+E8+E10+E17</f>
        <v>0.2</v>
      </c>
    </row>
    <row r="19" spans="2:5" ht="19.5" customHeight="1">
      <c r="B19" s="46" t="s">
        <v>84</v>
      </c>
      <c r="C19" s="48">
        <v>0.076</v>
      </c>
      <c r="D19" s="48">
        <v>0.065</v>
      </c>
      <c r="E19" s="69">
        <v>0.065</v>
      </c>
    </row>
    <row r="20" spans="2:5" ht="19.5" customHeight="1">
      <c r="B20" s="46" t="s">
        <v>85</v>
      </c>
      <c r="C20" s="93">
        <f>C19</f>
        <v>0.076</v>
      </c>
      <c r="D20" s="93">
        <f>D19</f>
        <v>0.065</v>
      </c>
      <c r="E20" s="69">
        <f>E19</f>
        <v>0.065</v>
      </c>
    </row>
    <row r="21" spans="2:5" ht="19.5" customHeight="1">
      <c r="B21" s="62" t="s">
        <v>86</v>
      </c>
      <c r="C21" s="63">
        <f>C18+C20</f>
        <v>0.276</v>
      </c>
      <c r="D21" s="63">
        <f>D18+D20</f>
        <v>0.265</v>
      </c>
      <c r="E21" s="64">
        <f>E18+E20</f>
        <v>0.265</v>
      </c>
    </row>
    <row r="22" spans="2:5" ht="19.5" customHeight="1">
      <c r="B22" s="59" t="s">
        <v>87</v>
      </c>
      <c r="C22" s="60">
        <f>C6+C7+C8+C10</f>
        <v>0.134</v>
      </c>
      <c r="D22" s="60">
        <f>D6+D7+D8+D10</f>
        <v>0.134</v>
      </c>
      <c r="E22" s="70">
        <f>E6+E7+E8+E10</f>
        <v>0.134</v>
      </c>
    </row>
    <row r="23" spans="2:5" ht="19.5" customHeight="1">
      <c r="B23" s="46" t="s">
        <v>88</v>
      </c>
      <c r="C23" s="48">
        <v>0</v>
      </c>
      <c r="D23" s="48">
        <v>0</v>
      </c>
      <c r="E23" s="69">
        <f>C23+D23</f>
        <v>0</v>
      </c>
    </row>
    <row r="24" spans="2:5" ht="19.5" customHeight="1" thickBot="1">
      <c r="B24" s="55" t="s">
        <v>672</v>
      </c>
      <c r="C24" s="57">
        <f>C22+C23</f>
        <v>0.134</v>
      </c>
      <c r="D24" s="57">
        <f>D22+D23</f>
        <v>0.134</v>
      </c>
      <c r="E24" s="58">
        <f>E22+E23</f>
        <v>0.134</v>
      </c>
    </row>
    <row r="25" spans="2:5" ht="19.5" customHeight="1" thickTop="1">
      <c r="B25" s="200" t="s">
        <v>673</v>
      </c>
      <c r="C25" s="192"/>
      <c r="D25" s="192"/>
      <c r="E25" s="192"/>
    </row>
    <row r="26" spans="2:5" ht="19.5" customHeight="1">
      <c r="B26" s="194"/>
      <c r="C26" s="194"/>
      <c r="D26" s="194"/>
      <c r="E26" s="194"/>
    </row>
    <row r="27" spans="2:5" ht="19.5" customHeight="1">
      <c r="B27" s="194"/>
      <c r="C27" s="194"/>
      <c r="D27" s="194"/>
      <c r="E27" s="194"/>
    </row>
    <row r="28" spans="2:5" ht="19.5" customHeight="1">
      <c r="B28" s="194"/>
      <c r="C28" s="194"/>
      <c r="D28" s="194"/>
      <c r="E28" s="194"/>
    </row>
    <row r="29" spans="2:5" ht="19.5" customHeight="1">
      <c r="B29" s="194"/>
      <c r="C29" s="194"/>
      <c r="D29" s="194"/>
      <c r="E29" s="194"/>
    </row>
    <row r="30" ht="19.5" customHeight="1"/>
    <row r="31" ht="19.5" customHeight="1"/>
    <row r="32" ht="19.5" customHeight="1"/>
  </sheetData>
  <mergeCells count="2">
    <mergeCell ref="B3:E3"/>
    <mergeCell ref="B25:E29"/>
  </mergeCells>
  <printOptions/>
  <pageMargins left="0.75" right="0.75" top="1" bottom="1" header="0.4921259845" footer="0.492125984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1.421875" defaultRowHeight="15"/>
  <cols>
    <col min="2" max="2" width="40.7109375" style="0" customWidth="1"/>
    <col min="3" max="3" width="20.7109375" style="0" customWidth="1"/>
    <col min="4" max="4" width="23.7109375" style="0" customWidth="1"/>
    <col min="5" max="5" width="20.7109375" style="0" customWidth="1"/>
  </cols>
  <sheetData>
    <row r="1" ht="15">
      <c r="A1" t="s">
        <v>186</v>
      </c>
    </row>
    <row r="2" ht="15.75" thickBot="1"/>
    <row r="3" spans="2:5" ht="39.75" customHeight="1" thickTop="1">
      <c r="B3" s="195" t="s">
        <v>284</v>
      </c>
      <c r="C3" s="196"/>
      <c r="D3" s="196"/>
      <c r="E3" s="197"/>
    </row>
    <row r="4" spans="2:5" ht="19.5" customHeight="1">
      <c r="B4" s="40"/>
      <c r="C4" s="41"/>
      <c r="D4" s="41"/>
      <c r="E4" s="42"/>
    </row>
    <row r="5" spans="2:5" ht="19.5" customHeight="1">
      <c r="B5" s="40"/>
      <c r="C5" s="44" t="s">
        <v>279</v>
      </c>
      <c r="D5" s="44" t="s">
        <v>276</v>
      </c>
      <c r="E5" s="45" t="s">
        <v>275</v>
      </c>
    </row>
    <row r="6" spans="2:5" ht="19.5" customHeight="1">
      <c r="B6" s="40"/>
      <c r="C6" s="81" t="s">
        <v>280</v>
      </c>
      <c r="D6" s="81" t="s">
        <v>281</v>
      </c>
      <c r="E6" s="84" t="s">
        <v>282</v>
      </c>
    </row>
    <row r="7" spans="2:5" ht="19.5" customHeight="1">
      <c r="B7" s="43"/>
      <c r="C7" s="82" t="s">
        <v>283</v>
      </c>
      <c r="D7" s="82" t="s">
        <v>285</v>
      </c>
      <c r="E7" s="83" t="s">
        <v>286</v>
      </c>
    </row>
    <row r="8" spans="2:5" ht="19.5" customHeight="1">
      <c r="B8" s="59" t="s">
        <v>274</v>
      </c>
      <c r="C8" s="60">
        <v>0</v>
      </c>
      <c r="D8" s="60">
        <v>0</v>
      </c>
      <c r="E8" s="79">
        <v>0.024</v>
      </c>
    </row>
    <row r="9" spans="2:5" ht="19.5" customHeight="1">
      <c r="B9" s="46" t="s">
        <v>96</v>
      </c>
      <c r="C9" s="48">
        <v>0</v>
      </c>
      <c r="D9" s="48">
        <v>0.038</v>
      </c>
      <c r="E9" s="80">
        <v>0.042</v>
      </c>
    </row>
    <row r="10" spans="2:5" ht="19.5" customHeight="1">
      <c r="B10" s="46" t="s">
        <v>273</v>
      </c>
      <c r="C10" s="48">
        <v>0</v>
      </c>
      <c r="D10" s="48">
        <v>0.005</v>
      </c>
      <c r="E10" s="80">
        <v>0.005</v>
      </c>
    </row>
    <row r="11" spans="2:5" ht="19.5" customHeight="1">
      <c r="B11" s="49" t="s">
        <v>278</v>
      </c>
      <c r="C11" s="50">
        <f>C8+C9+C10</f>
        <v>0</v>
      </c>
      <c r="D11" s="50">
        <f>D8+D9+D10</f>
        <v>0.043</v>
      </c>
      <c r="E11" s="64">
        <f>E8+E9+E10</f>
        <v>0.07100000000000001</v>
      </c>
    </row>
    <row r="12" spans="2:5" ht="19.5" customHeight="1">
      <c r="B12" s="59" t="s">
        <v>274</v>
      </c>
      <c r="C12" s="60">
        <v>0</v>
      </c>
      <c r="D12" s="60">
        <v>0</v>
      </c>
      <c r="E12" s="79">
        <v>0.024</v>
      </c>
    </row>
    <row r="13" spans="2:5" ht="19.5" customHeight="1">
      <c r="B13" s="46" t="s">
        <v>96</v>
      </c>
      <c r="C13" s="48">
        <v>0</v>
      </c>
      <c r="D13" s="48">
        <v>0.038</v>
      </c>
      <c r="E13" s="80">
        <v>0.038</v>
      </c>
    </row>
    <row r="14" spans="2:5" ht="19.5" customHeight="1">
      <c r="B14" s="46" t="s">
        <v>273</v>
      </c>
      <c r="C14" s="48">
        <v>0</v>
      </c>
      <c r="D14" s="48">
        <v>0.005</v>
      </c>
      <c r="E14" s="80">
        <v>0.005</v>
      </c>
    </row>
    <row r="15" spans="2:5" ht="19.5" customHeight="1" thickBot="1">
      <c r="B15" s="46" t="s">
        <v>277</v>
      </c>
      <c r="C15" s="50">
        <f>C12+C13+C14</f>
        <v>0</v>
      </c>
      <c r="D15" s="50">
        <f>D12+D13+D14</f>
        <v>0.043</v>
      </c>
      <c r="E15" s="64">
        <f>E12+E13+E14</f>
        <v>0.067</v>
      </c>
    </row>
    <row r="16" spans="2:5" ht="19.5" customHeight="1" thickTop="1">
      <c r="B16" s="200" t="s">
        <v>5</v>
      </c>
      <c r="C16" s="192"/>
      <c r="D16" s="192"/>
      <c r="E16" s="192"/>
    </row>
    <row r="17" spans="2:5" ht="19.5" customHeight="1">
      <c r="B17" s="201"/>
      <c r="C17" s="193"/>
      <c r="D17" s="193"/>
      <c r="E17" s="193"/>
    </row>
    <row r="18" spans="2:5" ht="19.5" customHeight="1">
      <c r="B18" s="201"/>
      <c r="C18" s="193"/>
      <c r="D18" s="193"/>
      <c r="E18" s="193"/>
    </row>
    <row r="19" spans="2:5" ht="19.5" customHeight="1">
      <c r="B19" s="201"/>
      <c r="C19" s="193"/>
      <c r="D19" s="193"/>
      <c r="E19" s="193"/>
    </row>
    <row r="20" spans="2:5" ht="19.5" customHeight="1">
      <c r="B20" s="201"/>
      <c r="C20" s="193"/>
      <c r="D20" s="193"/>
      <c r="E20" s="193"/>
    </row>
    <row r="21" spans="2:5" ht="19.5" customHeight="1">
      <c r="B21" s="201"/>
      <c r="C21" s="193"/>
      <c r="D21" s="193"/>
      <c r="E21" s="193"/>
    </row>
    <row r="22" spans="2:5" ht="19.5" customHeight="1">
      <c r="B22" s="201"/>
      <c r="C22" s="193"/>
      <c r="D22" s="193"/>
      <c r="E22" s="193"/>
    </row>
    <row r="23" spans="2:5" ht="19.5" customHeight="1">
      <c r="B23" s="194"/>
      <c r="C23" s="194"/>
      <c r="D23" s="194"/>
      <c r="E23" s="194"/>
    </row>
    <row r="24" ht="19.5" customHeight="1"/>
    <row r="25" ht="19.5" customHeight="1"/>
    <row r="26" ht="19.5" customHeight="1"/>
    <row r="27" ht="19.5" customHeight="1"/>
  </sheetData>
  <mergeCells count="2">
    <mergeCell ref="B3:E3"/>
    <mergeCell ref="B16:E23"/>
  </mergeCells>
  <printOptions/>
  <pageMargins left="0.75" right="0.75" top="1" bottom="1" header="0.4921259845" footer="0.492125984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C23"/>
  <sheetViews>
    <sheetView workbookViewId="0" topLeftCell="A1">
      <selection activeCell="A1" sqref="A1"/>
    </sheetView>
  </sheetViews>
  <sheetFormatPr defaultColWidth="11.421875" defaultRowHeight="15"/>
  <cols>
    <col min="2" max="2" width="50.7109375" style="0" customWidth="1"/>
    <col min="3" max="3" width="25.7109375" style="0" customWidth="1"/>
  </cols>
  <sheetData>
    <row r="1" ht="15">
      <c r="A1" t="s">
        <v>186</v>
      </c>
    </row>
    <row r="2" ht="15.75" thickBot="1"/>
    <row r="3" spans="2:3" ht="39.75" customHeight="1" thickTop="1">
      <c r="B3" s="195" t="s">
        <v>6</v>
      </c>
      <c r="C3" s="197"/>
    </row>
    <row r="4" spans="2:3" ht="19.5" customHeight="1">
      <c r="B4" s="40"/>
      <c r="C4" s="42"/>
    </row>
    <row r="5" spans="2:3" ht="19.5" customHeight="1">
      <c r="B5" s="40"/>
      <c r="C5" s="45" t="s">
        <v>7</v>
      </c>
    </row>
    <row r="6" spans="2:3" ht="19.5" customHeight="1">
      <c r="B6" s="59" t="s">
        <v>274</v>
      </c>
      <c r="C6" s="79">
        <v>0.024</v>
      </c>
    </row>
    <row r="7" spans="2:3" ht="19.5" customHeight="1">
      <c r="B7" s="46" t="s">
        <v>96</v>
      </c>
      <c r="C7" s="80">
        <v>0.058</v>
      </c>
    </row>
    <row r="8" spans="2:3" ht="19.5" customHeight="1">
      <c r="B8" s="46" t="s">
        <v>273</v>
      </c>
      <c r="C8" s="80">
        <v>0.005</v>
      </c>
    </row>
    <row r="9" spans="2:3" ht="19.5" customHeight="1">
      <c r="B9" s="49" t="s">
        <v>8</v>
      </c>
      <c r="C9" s="64">
        <f>C6+C7+C8</f>
        <v>0.08700000000000001</v>
      </c>
    </row>
    <row r="10" spans="2:3" ht="19.5" customHeight="1">
      <c r="B10" s="59" t="s">
        <v>9</v>
      </c>
      <c r="C10" s="79">
        <v>0.02</v>
      </c>
    </row>
    <row r="11" spans="2:3" ht="19.5" customHeight="1">
      <c r="B11" s="46" t="s">
        <v>10</v>
      </c>
      <c r="C11" s="80">
        <v>0.003</v>
      </c>
    </row>
    <row r="12" spans="2:3" ht="19.5" customHeight="1">
      <c r="B12" s="46" t="s">
        <v>11</v>
      </c>
      <c r="C12" s="80">
        <v>0.011</v>
      </c>
    </row>
    <row r="13" spans="2:3" ht="19.5" customHeight="1">
      <c r="B13" s="49" t="s">
        <v>674</v>
      </c>
      <c r="C13" s="64">
        <f>C9+SUM(C10:C12)</f>
        <v>0.12100000000000001</v>
      </c>
    </row>
    <row r="14" spans="2:3" ht="19.5" customHeight="1">
      <c r="B14" s="49" t="s">
        <v>675</v>
      </c>
      <c r="C14" s="51">
        <v>0.18</v>
      </c>
    </row>
    <row r="15" spans="2:3" ht="19.5" customHeight="1" thickBot="1">
      <c r="B15" s="49" t="s">
        <v>676</v>
      </c>
      <c r="C15" s="64">
        <f>C13+C14</f>
        <v>0.301</v>
      </c>
    </row>
    <row r="16" spans="2:3" ht="19.5" customHeight="1" thickTop="1">
      <c r="B16" s="200" t="s">
        <v>1</v>
      </c>
      <c r="C16" s="192"/>
    </row>
    <row r="17" spans="2:3" ht="19.5" customHeight="1">
      <c r="B17" s="201"/>
      <c r="C17" s="193"/>
    </row>
    <row r="18" spans="2:3" ht="19.5" customHeight="1">
      <c r="B18" s="201"/>
      <c r="C18" s="193"/>
    </row>
    <row r="19" spans="2:3" ht="19.5" customHeight="1">
      <c r="B19" s="201"/>
      <c r="C19" s="193"/>
    </row>
    <row r="20" spans="2:3" ht="19.5" customHeight="1">
      <c r="B20" s="201"/>
      <c r="C20" s="193"/>
    </row>
    <row r="21" spans="2:3" ht="19.5" customHeight="1">
      <c r="B21" s="201"/>
      <c r="C21" s="193"/>
    </row>
    <row r="22" spans="2:3" ht="19.5" customHeight="1">
      <c r="B22" s="201"/>
      <c r="C22" s="193"/>
    </row>
    <row r="23" spans="2:3" ht="19.5" customHeight="1">
      <c r="B23" s="201"/>
      <c r="C23" s="193"/>
    </row>
    <row r="24" ht="19.5" customHeight="1"/>
    <row r="25" ht="19.5" customHeight="1"/>
    <row r="26" ht="19.5" customHeight="1"/>
    <row r="27" ht="19.5" customHeight="1"/>
  </sheetData>
  <mergeCells count="2">
    <mergeCell ref="B3:C3"/>
    <mergeCell ref="B16:C23"/>
  </mergeCells>
  <printOptions/>
  <pageMargins left="0.75" right="0.75" top="1" bottom="1" header="0.4921259845" footer="0.492125984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dc:creator>
  <cp:keywords/>
  <dc:description/>
  <cp:lastModifiedBy>piketty</cp:lastModifiedBy>
  <cp:lastPrinted>2010-06-07T14:38:06Z</cp:lastPrinted>
  <dcterms:created xsi:type="dcterms:W3CDTF">2010-03-19T01:37:42Z</dcterms:created>
  <dcterms:modified xsi:type="dcterms:W3CDTF">2011-01-10T10:53:41Z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